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WSD\010 (2021WMP-05)\"/>
    </mc:Choice>
  </mc:AlternateContent>
  <xr:revisionPtr revIDLastSave="0" documentId="13_ncr:1_{F6E6320E-F766-49A0-BF84-E6F0C655E536}" xr6:coauthVersionLast="45" xr6:coauthVersionMax="45" xr10:uidLastSave="{00000000-0000-0000-0000-000000000000}"/>
  <bookViews>
    <workbookView xWindow="2220" yWindow="1995" windowWidth="17805" windowHeight="7875" xr2:uid="{1D2A0998-CE37-4283-8F55-53E09CF2910E}"/>
  </bookViews>
  <sheets>
    <sheet name="Summary" sheetId="1" r:id="rId1"/>
  </sheets>
  <definedNames>
    <definedName name="CrosstabA">#REF!</definedName>
    <definedName name="SAPCrosstab3">#REF!</definedName>
    <definedName name="SAPCrosstab6">#REF!</definedName>
    <definedName name="SAPCrosstab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55" i="1" l="1"/>
  <c r="Q55" i="1"/>
  <c r="K55" i="1"/>
  <c r="D55" i="1"/>
  <c r="X55" i="1"/>
  <c r="D33" i="1"/>
  <c r="D76" i="1"/>
  <c r="K76" i="1"/>
  <c r="Q76" i="1"/>
  <c r="W76" i="1"/>
  <c r="Z76" i="1"/>
  <c r="AA76" i="1"/>
  <c r="AB76" i="1"/>
  <c r="AC76" i="1"/>
  <c r="AF76" i="1"/>
  <c r="AG76" i="1"/>
  <c r="AH76" i="1"/>
  <c r="AI76" i="1"/>
  <c r="AL76" i="1"/>
  <c r="AM76" i="1"/>
  <c r="AN76" i="1"/>
  <c r="AO76" i="1"/>
  <c r="S65" i="1"/>
  <c r="T65" i="1"/>
  <c r="U65" i="1"/>
  <c r="V65" i="1"/>
  <c r="V73" i="1"/>
  <c r="U73" i="1"/>
  <c r="T73" i="1"/>
  <c r="S73" i="1"/>
  <c r="M65" i="1"/>
  <c r="N65" i="1"/>
  <c r="O65" i="1"/>
  <c r="P65" i="1"/>
  <c r="P73" i="1"/>
  <c r="M73" i="1"/>
  <c r="N73" i="1"/>
  <c r="O73" i="1"/>
  <c r="AP76" i="1" l="1"/>
  <c r="X76" i="1"/>
  <c r="AD76" i="1"/>
  <c r="AJ76" i="1"/>
  <c r="Q73" i="1"/>
  <c r="Q65" i="1"/>
  <c r="W73" i="1"/>
  <c r="W65" i="1"/>
  <c r="AQ76" i="1" l="1"/>
  <c r="G65" i="1" l="1"/>
  <c r="H65" i="1"/>
  <c r="I65" i="1"/>
  <c r="J65" i="1"/>
  <c r="J73" i="1"/>
  <c r="G73" i="1"/>
  <c r="H73" i="1"/>
  <c r="I73" i="1"/>
  <c r="K73" i="1"/>
  <c r="V52" i="1"/>
  <c r="U52" i="1"/>
  <c r="T52" i="1"/>
  <c r="S52" i="1"/>
  <c r="P52" i="1"/>
  <c r="O52" i="1"/>
  <c r="N52" i="1"/>
  <c r="M52" i="1"/>
  <c r="V44" i="1"/>
  <c r="U44" i="1"/>
  <c r="T44" i="1"/>
  <c r="S44" i="1"/>
  <c r="P44" i="1"/>
  <c r="O44" i="1"/>
  <c r="N44" i="1"/>
  <c r="M44" i="1"/>
  <c r="Q44" i="1" s="1"/>
  <c r="G52" i="1"/>
  <c r="H52" i="1"/>
  <c r="I52" i="1"/>
  <c r="J52" i="1"/>
  <c r="G44" i="1"/>
  <c r="H44" i="1"/>
  <c r="I44" i="1"/>
  <c r="J44" i="1"/>
  <c r="W52" i="1" l="1"/>
  <c r="K52" i="1"/>
  <c r="K65" i="1"/>
  <c r="K44" i="1"/>
  <c r="Q52" i="1"/>
  <c r="W44" i="1"/>
  <c r="T68" i="1"/>
  <c r="W68" i="1" s="1"/>
  <c r="N68" i="1"/>
  <c r="Q68" i="1" s="1"/>
  <c r="H68" i="1"/>
  <c r="K68" i="1" s="1"/>
  <c r="S67" i="1"/>
  <c r="W67" i="1" s="1"/>
  <c r="M67" i="1"/>
  <c r="Q67" i="1" s="1"/>
  <c r="G67" i="1"/>
  <c r="K67" i="1" s="1"/>
  <c r="G46" i="1"/>
  <c r="X68" i="1" l="1"/>
  <c r="X67" i="1"/>
  <c r="D78" i="1"/>
  <c r="D77" i="1"/>
  <c r="D75" i="1"/>
  <c r="D74" i="1"/>
  <c r="D73" i="1"/>
  <c r="D72" i="1"/>
  <c r="D71" i="1"/>
  <c r="D70" i="1"/>
  <c r="D69" i="1"/>
  <c r="D68" i="1"/>
  <c r="D65" i="1"/>
  <c r="D64" i="1"/>
  <c r="D63" i="1"/>
  <c r="D62" i="1"/>
  <c r="D61" i="1"/>
  <c r="D60" i="1"/>
  <c r="D17" i="1" l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4" i="1"/>
  <c r="D35" i="1"/>
  <c r="D39" i="1"/>
  <c r="D40" i="1"/>
  <c r="D41" i="1"/>
  <c r="D42" i="1"/>
  <c r="D43" i="1"/>
  <c r="D44" i="1"/>
  <c r="D47" i="1"/>
  <c r="D48" i="1"/>
  <c r="D49" i="1"/>
  <c r="D50" i="1"/>
  <c r="D51" i="1"/>
  <c r="D52" i="1"/>
  <c r="D53" i="1"/>
  <c r="D54" i="1"/>
  <c r="D56" i="1"/>
  <c r="D57" i="1"/>
  <c r="AN60" i="1" l="1"/>
  <c r="AH60" i="1"/>
  <c r="AF60" i="1"/>
  <c r="AB60" i="1"/>
  <c r="W6" i="1"/>
  <c r="Q6" i="1"/>
  <c r="AO78" i="1"/>
  <c r="AO74" i="1"/>
  <c r="AO70" i="1"/>
  <c r="AO66" i="1"/>
  <c r="AO62" i="1"/>
  <c r="AO12" i="1"/>
  <c r="AN12" i="1"/>
  <c r="AM12" i="1"/>
  <c r="AL12" i="1"/>
  <c r="AI12" i="1"/>
  <c r="AH12" i="1"/>
  <c r="AG12" i="1"/>
  <c r="AF12" i="1"/>
  <c r="AC12" i="1"/>
  <c r="AB12" i="1"/>
  <c r="AA12" i="1"/>
  <c r="Z12" i="1"/>
  <c r="AO63" i="1" l="1"/>
  <c r="AO67" i="1"/>
  <c r="AO71" i="1"/>
  <c r="AO75" i="1"/>
  <c r="AC60" i="1"/>
  <c r="AO60" i="1"/>
  <c r="AO64" i="1"/>
  <c r="AO68" i="1"/>
  <c r="AO72" i="1"/>
  <c r="AO61" i="1"/>
  <c r="AO65" i="1"/>
  <c r="AO69" i="1"/>
  <c r="AO73" i="1"/>
  <c r="AO77" i="1"/>
  <c r="AI60" i="1"/>
  <c r="AO36" i="1"/>
  <c r="AD6" i="1"/>
  <c r="AJ6" i="1"/>
  <c r="AP6" i="1"/>
  <c r="AA60" i="1"/>
  <c r="AG60" i="1"/>
  <c r="AM60" i="1"/>
  <c r="Z60" i="1"/>
  <c r="AL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7" i="1"/>
  <c r="Z78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7" i="1"/>
  <c r="AF78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7" i="1"/>
  <c r="AL78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7" i="1"/>
  <c r="AA78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7" i="1"/>
  <c r="AG78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7" i="1"/>
  <c r="AM78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7" i="1"/>
  <c r="AB78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7" i="1"/>
  <c r="AH78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7" i="1"/>
  <c r="AN78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7" i="1"/>
  <c r="AC78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7" i="1"/>
  <c r="AI78" i="1"/>
  <c r="AN79" i="1" l="1"/>
  <c r="AH79" i="1"/>
  <c r="AF79" i="1"/>
  <c r="AB79" i="1"/>
  <c r="AM79" i="1"/>
  <c r="AI79" i="1"/>
  <c r="AG79" i="1"/>
  <c r="Z79" i="1"/>
  <c r="AO79" i="1"/>
  <c r="AL79" i="1"/>
  <c r="AC79" i="1"/>
  <c r="X44" i="1"/>
  <c r="AP71" i="1"/>
  <c r="AP67" i="1"/>
  <c r="AP63" i="1"/>
  <c r="AJ72" i="1"/>
  <c r="AD78" i="1"/>
  <c r="AD69" i="1"/>
  <c r="AP74" i="1"/>
  <c r="AP70" i="1"/>
  <c r="AP66" i="1"/>
  <c r="AP62" i="1"/>
  <c r="AP75" i="1"/>
  <c r="AJ77" i="1"/>
  <c r="AJ68" i="1"/>
  <c r="AJ64" i="1"/>
  <c r="AD73" i="1"/>
  <c r="AD65" i="1"/>
  <c r="AI36" i="1"/>
  <c r="AJ71" i="1"/>
  <c r="AJ63" i="1"/>
  <c r="AD72" i="1"/>
  <c r="AD64" i="1"/>
  <c r="AP78" i="1"/>
  <c r="AP73" i="1"/>
  <c r="AP69" i="1"/>
  <c r="AP65" i="1"/>
  <c r="AP61" i="1"/>
  <c r="AJ74" i="1"/>
  <c r="AJ70" i="1"/>
  <c r="AJ66" i="1"/>
  <c r="AJ62" i="1"/>
  <c r="AD75" i="1"/>
  <c r="AD71" i="1"/>
  <c r="AD67" i="1"/>
  <c r="AD63" i="1"/>
  <c r="AD60" i="1"/>
  <c r="AL36" i="1"/>
  <c r="AJ60" i="1"/>
  <c r="AM36" i="1"/>
  <c r="Z36" i="1"/>
  <c r="AA61" i="1"/>
  <c r="AD61" i="1" s="1"/>
  <c r="AA36" i="1"/>
  <c r="AJ75" i="1"/>
  <c r="AJ67" i="1"/>
  <c r="AD77" i="1"/>
  <c r="AD68" i="1"/>
  <c r="AG36" i="1"/>
  <c r="AN36" i="1"/>
  <c r="AB36" i="1"/>
  <c r="AP77" i="1"/>
  <c r="AP72" i="1"/>
  <c r="AP68" i="1"/>
  <c r="AP64" i="1"/>
  <c r="AJ78" i="1"/>
  <c r="AJ73" i="1"/>
  <c r="AJ69" i="1"/>
  <c r="AJ65" i="1"/>
  <c r="AJ61" i="1"/>
  <c r="AD74" i="1"/>
  <c r="AD70" i="1"/>
  <c r="AD66" i="1"/>
  <c r="AD62" i="1"/>
  <c r="AP60" i="1"/>
  <c r="AH36" i="1"/>
  <c r="AF36" i="1"/>
  <c r="AC36" i="1"/>
  <c r="AP79" i="1" l="1"/>
  <c r="AA79" i="1"/>
  <c r="AJ79" i="1"/>
  <c r="AD79" i="1"/>
  <c r="AQ70" i="1"/>
  <c r="AQ66" i="1"/>
  <c r="AQ61" i="1"/>
  <c r="AQ63" i="1"/>
  <c r="AQ67" i="1"/>
  <c r="AQ77" i="1"/>
  <c r="AQ64" i="1"/>
  <c r="AQ74" i="1"/>
  <c r="AQ60" i="1"/>
  <c r="AQ72" i="1"/>
  <c r="AQ78" i="1"/>
  <c r="AQ62" i="1"/>
  <c r="AQ71" i="1"/>
  <c r="AQ65" i="1"/>
  <c r="AQ69" i="1"/>
  <c r="AQ75" i="1"/>
  <c r="AQ73" i="1"/>
  <c r="AQ68" i="1"/>
  <c r="AQ79" i="1" l="1"/>
  <c r="T47" i="1"/>
  <c r="W47" i="1" s="1"/>
  <c r="N47" i="1"/>
  <c r="Q47" i="1" s="1"/>
  <c r="H47" i="1"/>
  <c r="K47" i="1" s="1"/>
  <c r="V45" i="1"/>
  <c r="P45" i="1"/>
  <c r="J45" i="1"/>
  <c r="K45" i="1" s="1"/>
  <c r="S46" i="1"/>
  <c r="W46" i="1" s="1"/>
  <c r="M46" i="1"/>
  <c r="Q46" i="1" s="1"/>
  <c r="K46" i="1"/>
  <c r="V43" i="1"/>
  <c r="V64" i="1" s="1"/>
  <c r="U43" i="1"/>
  <c r="U64" i="1" s="1"/>
  <c r="T43" i="1"/>
  <c r="T64" i="1" s="1"/>
  <c r="S43" i="1"/>
  <c r="S64" i="1" s="1"/>
  <c r="P43" i="1"/>
  <c r="P64" i="1" s="1"/>
  <c r="O43" i="1"/>
  <c r="O64" i="1" s="1"/>
  <c r="N43" i="1"/>
  <c r="N64" i="1" s="1"/>
  <c r="M43" i="1"/>
  <c r="M64" i="1" s="1"/>
  <c r="J43" i="1"/>
  <c r="J64" i="1" s="1"/>
  <c r="I43" i="1"/>
  <c r="I64" i="1" s="1"/>
  <c r="H43" i="1"/>
  <c r="H64" i="1" s="1"/>
  <c r="G43" i="1"/>
  <c r="G64" i="1" s="1"/>
  <c r="J66" i="1" l="1"/>
  <c r="K66" i="1" s="1"/>
  <c r="W45" i="1"/>
  <c r="V66" i="1"/>
  <c r="W66" i="1" s="1"/>
  <c r="K64" i="1"/>
  <c r="Q64" i="1"/>
  <c r="W64" i="1"/>
  <c r="Q45" i="1"/>
  <c r="P66" i="1"/>
  <c r="Q66" i="1" s="1"/>
  <c r="X46" i="1"/>
  <c r="K43" i="1"/>
  <c r="Q43" i="1"/>
  <c r="W43" i="1"/>
  <c r="X47" i="1"/>
  <c r="X64" i="1" l="1"/>
  <c r="X45" i="1"/>
  <c r="X66" i="1"/>
  <c r="X43" i="1"/>
  <c r="X52" i="1"/>
  <c r="V14" i="1"/>
  <c r="U14" i="1"/>
  <c r="T14" i="1"/>
  <c r="S14" i="1"/>
  <c r="P14" i="1"/>
  <c r="O14" i="1"/>
  <c r="N14" i="1"/>
  <c r="M14" i="1"/>
  <c r="I14" i="1"/>
  <c r="H14" i="1"/>
  <c r="G14" i="1"/>
  <c r="J6" i="1"/>
  <c r="K6" i="1" s="1"/>
  <c r="O15" i="1" l="1"/>
  <c r="O56" i="1" s="1"/>
  <c r="O72" i="1"/>
  <c r="O77" i="1"/>
  <c r="O78" i="1"/>
  <c r="O70" i="1"/>
  <c r="O74" i="1"/>
  <c r="O71" i="1"/>
  <c r="O63" i="1"/>
  <c r="O60" i="1"/>
  <c r="I15" i="1"/>
  <c r="I72" i="1"/>
  <c r="I71" i="1"/>
  <c r="I63" i="1"/>
  <c r="I60" i="1"/>
  <c r="I74" i="1"/>
  <c r="I77" i="1"/>
  <c r="I78" i="1"/>
  <c r="I70" i="1"/>
  <c r="V15" i="1"/>
  <c r="V57" i="1" s="1"/>
  <c r="V72" i="1"/>
  <c r="V71" i="1"/>
  <c r="V63" i="1"/>
  <c r="V74" i="1"/>
  <c r="V77" i="1"/>
  <c r="V78" i="1"/>
  <c r="V70" i="1"/>
  <c r="V60" i="1"/>
  <c r="M15" i="1"/>
  <c r="M51" i="1" s="1"/>
  <c r="M77" i="1"/>
  <c r="M74" i="1"/>
  <c r="M78" i="1"/>
  <c r="M71" i="1"/>
  <c r="M70" i="1"/>
  <c r="M63" i="1"/>
  <c r="M60" i="1"/>
  <c r="M72" i="1"/>
  <c r="H15" i="1"/>
  <c r="H50" i="1" s="1"/>
  <c r="H78" i="1"/>
  <c r="H70" i="1"/>
  <c r="H77" i="1"/>
  <c r="H72" i="1"/>
  <c r="H71" i="1"/>
  <c r="H63" i="1"/>
  <c r="H60" i="1"/>
  <c r="H74" i="1"/>
  <c r="U15" i="1"/>
  <c r="U57" i="1" s="1"/>
  <c r="U78" i="1"/>
  <c r="U71" i="1"/>
  <c r="U70" i="1"/>
  <c r="U63" i="1"/>
  <c r="U60" i="1"/>
  <c r="U74" i="1"/>
  <c r="U77" i="1"/>
  <c r="U72" i="1"/>
  <c r="P15" i="1"/>
  <c r="P42" i="1" s="1"/>
  <c r="P74" i="1"/>
  <c r="P70" i="1"/>
  <c r="P77" i="1"/>
  <c r="P78" i="1"/>
  <c r="P71" i="1"/>
  <c r="P63" i="1"/>
  <c r="P60" i="1"/>
  <c r="P72" i="1"/>
  <c r="G15" i="1"/>
  <c r="G77" i="1"/>
  <c r="G72" i="1"/>
  <c r="G74" i="1"/>
  <c r="G78" i="1"/>
  <c r="G70" i="1"/>
  <c r="G71" i="1"/>
  <c r="G63" i="1"/>
  <c r="G60" i="1"/>
  <c r="N15" i="1"/>
  <c r="N50" i="1" s="1"/>
  <c r="N78" i="1"/>
  <c r="N71" i="1"/>
  <c r="N70" i="1"/>
  <c r="N63" i="1"/>
  <c r="N60" i="1"/>
  <c r="N74" i="1"/>
  <c r="N72" i="1"/>
  <c r="N77" i="1"/>
  <c r="T15" i="1"/>
  <c r="T50" i="1" s="1"/>
  <c r="T77" i="1"/>
  <c r="T72" i="1"/>
  <c r="T74" i="1"/>
  <c r="T78" i="1"/>
  <c r="T71" i="1"/>
  <c r="T70" i="1"/>
  <c r="T63" i="1"/>
  <c r="T60" i="1"/>
  <c r="S15" i="1"/>
  <c r="S74" i="1"/>
  <c r="S72" i="1"/>
  <c r="S71" i="1"/>
  <c r="S60" i="1"/>
  <c r="S70" i="1"/>
  <c r="S78" i="1"/>
  <c r="S77" i="1"/>
  <c r="S63" i="1"/>
  <c r="J14" i="1"/>
  <c r="T39" i="1"/>
  <c r="U42" i="1"/>
  <c r="O39" i="1"/>
  <c r="O42" i="1"/>
  <c r="O57" i="1"/>
  <c r="O49" i="1"/>
  <c r="O53" i="1"/>
  <c r="O51" i="1"/>
  <c r="O50" i="1"/>
  <c r="N39" i="1"/>
  <c r="N57" i="1"/>
  <c r="N56" i="1"/>
  <c r="N51" i="1"/>
  <c r="N49" i="1"/>
  <c r="I51" i="1"/>
  <c r="I49" i="1"/>
  <c r="I50" i="1"/>
  <c r="I42" i="1"/>
  <c r="U51" i="1" l="1"/>
  <c r="U56" i="1"/>
  <c r="V50" i="1"/>
  <c r="V49" i="1"/>
  <c r="V53" i="1"/>
  <c r="H49" i="1"/>
  <c r="S61" i="1"/>
  <c r="W61" i="1" s="1"/>
  <c r="U69" i="1"/>
  <c r="W69" i="1" s="1"/>
  <c r="U53" i="1"/>
  <c r="U39" i="1"/>
  <c r="N62" i="1"/>
  <c r="Q62" i="1" s="1"/>
  <c r="P75" i="1"/>
  <c r="Q75" i="1" s="1"/>
  <c r="I69" i="1"/>
  <c r="K69" i="1" s="1"/>
  <c r="H62" i="1"/>
  <c r="K62" i="1" s="1"/>
  <c r="M61" i="1"/>
  <c r="Q61" i="1" s="1"/>
  <c r="V75" i="1"/>
  <c r="W75" i="1" s="1"/>
  <c r="T62" i="1"/>
  <c r="W62" i="1" s="1"/>
  <c r="P51" i="1"/>
  <c r="Q51" i="1" s="1"/>
  <c r="P53" i="1"/>
  <c r="U49" i="1"/>
  <c r="O69" i="1"/>
  <c r="Q69" i="1" s="1"/>
  <c r="G61" i="1"/>
  <c r="K61" i="1" s="1"/>
  <c r="V56" i="1"/>
  <c r="H39" i="1"/>
  <c r="V39" i="1"/>
  <c r="T57" i="1"/>
  <c r="H53" i="1"/>
  <c r="H42" i="1"/>
  <c r="V42" i="1"/>
  <c r="T56" i="1"/>
  <c r="H56" i="1"/>
  <c r="M56" i="1"/>
  <c r="T51" i="1"/>
  <c r="T49" i="1"/>
  <c r="T53" i="1"/>
  <c r="P49" i="1"/>
  <c r="W78" i="1"/>
  <c r="P39" i="1"/>
  <c r="V51" i="1"/>
  <c r="G56" i="1"/>
  <c r="W77" i="1"/>
  <c r="W63" i="1"/>
  <c r="G50" i="1"/>
  <c r="S42" i="1"/>
  <c r="S53" i="1"/>
  <c r="S57" i="1"/>
  <c r="W71" i="1"/>
  <c r="P56" i="1"/>
  <c r="U50" i="1"/>
  <c r="T42" i="1"/>
  <c r="S51" i="1"/>
  <c r="Q60" i="1"/>
  <c r="Q78" i="1"/>
  <c r="I56" i="1"/>
  <c r="I39" i="1"/>
  <c r="M57" i="1"/>
  <c r="M39" i="1"/>
  <c r="G51" i="1"/>
  <c r="G42" i="1"/>
  <c r="S49" i="1"/>
  <c r="S39" i="1"/>
  <c r="W72" i="1"/>
  <c r="Q63" i="1"/>
  <c r="I53" i="1"/>
  <c r="I57" i="1"/>
  <c r="H57" i="1"/>
  <c r="H51" i="1"/>
  <c r="N42" i="1"/>
  <c r="N53" i="1"/>
  <c r="P57" i="1"/>
  <c r="P50" i="1"/>
  <c r="M42" i="1"/>
  <c r="M49" i="1"/>
  <c r="G49" i="1"/>
  <c r="G57" i="1"/>
  <c r="S56" i="1"/>
  <c r="S50" i="1"/>
  <c r="J15" i="1"/>
  <c r="J74" i="1"/>
  <c r="K74" i="1" s="1"/>
  <c r="J72" i="1"/>
  <c r="K72" i="1" s="1"/>
  <c r="J71" i="1"/>
  <c r="K71" i="1" s="1"/>
  <c r="J63" i="1"/>
  <c r="K63" i="1" s="1"/>
  <c r="J60" i="1"/>
  <c r="J77" i="1"/>
  <c r="K77" i="1" s="1"/>
  <c r="J78" i="1"/>
  <c r="K78" i="1" s="1"/>
  <c r="J70" i="1"/>
  <c r="K70" i="1" s="1"/>
  <c r="W70" i="1"/>
  <c r="W74" i="1"/>
  <c r="Q70" i="1"/>
  <c r="Q74" i="1"/>
  <c r="M53" i="1"/>
  <c r="M50" i="1"/>
  <c r="G53" i="1"/>
  <c r="G39" i="1"/>
  <c r="Q72" i="1"/>
  <c r="Q71" i="1"/>
  <c r="Q77" i="1"/>
  <c r="W60" i="1"/>
  <c r="M36" i="1"/>
  <c r="U36" i="1"/>
  <c r="V36" i="1"/>
  <c r="O48" i="1"/>
  <c r="U48" i="1" l="1"/>
  <c r="T41" i="1"/>
  <c r="Q39" i="1"/>
  <c r="Q50" i="1"/>
  <c r="W50" i="1"/>
  <c r="W51" i="1"/>
  <c r="W42" i="1"/>
  <c r="Q53" i="1"/>
  <c r="W39" i="1"/>
  <c r="W57" i="1"/>
  <c r="J75" i="1"/>
  <c r="K75" i="1" s="1"/>
  <c r="X75" i="1" s="1"/>
  <c r="W49" i="1"/>
  <c r="H41" i="1"/>
  <c r="W53" i="1"/>
  <c r="W56" i="1"/>
  <c r="Q49" i="1"/>
  <c r="V54" i="1"/>
  <c r="N41" i="1"/>
  <c r="X63" i="1"/>
  <c r="X62" i="1"/>
  <c r="I48" i="1"/>
  <c r="M79" i="1"/>
  <c r="X77" i="1"/>
  <c r="G79" i="1"/>
  <c r="T79" i="1"/>
  <c r="I79" i="1"/>
  <c r="V79" i="1"/>
  <c r="P54" i="1"/>
  <c r="X71" i="1"/>
  <c r="G40" i="1"/>
  <c r="Q79" i="1"/>
  <c r="H79" i="1"/>
  <c r="Q42" i="1"/>
  <c r="O79" i="1"/>
  <c r="P79" i="1"/>
  <c r="X78" i="1"/>
  <c r="X69" i="1"/>
  <c r="Q57" i="1"/>
  <c r="K60" i="1"/>
  <c r="X60" i="1" s="1"/>
  <c r="Q56" i="1"/>
  <c r="N79" i="1"/>
  <c r="W79" i="1"/>
  <c r="S79" i="1"/>
  <c r="U79" i="1"/>
  <c r="M40" i="1"/>
  <c r="Q40" i="1" s="1"/>
  <c r="X72" i="1"/>
  <c r="X61" i="1"/>
  <c r="X74" i="1"/>
  <c r="J42" i="1"/>
  <c r="K42" i="1" s="1"/>
  <c r="J53" i="1"/>
  <c r="K53" i="1" s="1"/>
  <c r="J51" i="1"/>
  <c r="K51" i="1" s="1"/>
  <c r="J49" i="1"/>
  <c r="K49" i="1" s="1"/>
  <c r="J57" i="1"/>
  <c r="K57" i="1" s="1"/>
  <c r="J39" i="1"/>
  <c r="J56" i="1"/>
  <c r="K56" i="1" s="1"/>
  <c r="J50" i="1"/>
  <c r="K50" i="1" s="1"/>
  <c r="S40" i="1"/>
  <c r="X70" i="1"/>
  <c r="I36" i="1"/>
  <c r="W48" i="1"/>
  <c r="S36" i="1"/>
  <c r="W41" i="1"/>
  <c r="T36" i="1"/>
  <c r="G36" i="1"/>
  <c r="Q48" i="1"/>
  <c r="O36" i="1"/>
  <c r="N36" i="1"/>
  <c r="J36" i="1"/>
  <c r="H36" i="1"/>
  <c r="P36" i="1"/>
  <c r="X50" i="1" l="1"/>
  <c r="X51" i="1"/>
  <c r="X53" i="1"/>
  <c r="Q41" i="1"/>
  <c r="X56" i="1"/>
  <c r="W54" i="1"/>
  <c r="X49" i="1"/>
  <c r="K41" i="1"/>
  <c r="K48" i="1"/>
  <c r="J79" i="1"/>
  <c r="X57" i="1"/>
  <c r="X42" i="1"/>
  <c r="Q54" i="1"/>
  <c r="K40" i="1"/>
  <c r="K79" i="1"/>
  <c r="W40" i="1"/>
  <c r="J54" i="1"/>
  <c r="K39" i="1"/>
  <c r="X39" i="1" s="1"/>
  <c r="X48" i="1"/>
  <c r="X41" i="1" l="1"/>
  <c r="X40" i="1"/>
  <c r="K54" i="1"/>
  <c r="X54" i="1" s="1"/>
  <c r="X65" i="1" l="1"/>
  <c r="X73" i="1"/>
  <c r="X79" i="1" l="1"/>
</calcChain>
</file>

<file path=xl/sharedStrings.xml><?xml version="1.0" encoding="utf-8"?>
<sst xmlns="http://schemas.openxmlformats.org/spreadsheetml/2006/main" count="122" uniqueCount="46">
  <si>
    <t>2020 WMP</t>
  </si>
  <si>
    <t>Routine Dist</t>
  </si>
  <si>
    <t>Routine Trans</t>
  </si>
  <si>
    <t>Tree Mortality</t>
  </si>
  <si>
    <t>Enhanced</t>
  </si>
  <si>
    <t>Program Fcst</t>
  </si>
  <si>
    <t>LIDAR</t>
  </si>
  <si>
    <t>QA QC</t>
  </si>
  <si>
    <t>Fuel Reduction</t>
  </si>
  <si>
    <t>Remaining to allocate</t>
  </si>
  <si>
    <t>7.3.5.1</t>
  </si>
  <si>
    <t>7.3.5.2</t>
  </si>
  <si>
    <t>7.3.5.3</t>
  </si>
  <si>
    <t>7.3.5.4</t>
  </si>
  <si>
    <t>7.3.5.5</t>
  </si>
  <si>
    <t>7.3.5.6</t>
  </si>
  <si>
    <t>7.3.5.7-E</t>
  </si>
  <si>
    <t>7.3.5.7-R</t>
  </si>
  <si>
    <t>7.3.5.8</t>
  </si>
  <si>
    <t>7.3.5.9</t>
  </si>
  <si>
    <t>7.3.5.10</t>
  </si>
  <si>
    <t>7.3.5.11</t>
  </si>
  <si>
    <t>7.3.5.12</t>
  </si>
  <si>
    <t>7.3.5.13</t>
  </si>
  <si>
    <t>7.3.5.14</t>
  </si>
  <si>
    <t>7.3.5.15</t>
  </si>
  <si>
    <t>7.3.5.19</t>
  </si>
  <si>
    <t>7.3.5.20</t>
  </si>
  <si>
    <t>2021 WMP ID</t>
  </si>
  <si>
    <t>2020 WMP ID</t>
  </si>
  <si>
    <t>VMBA</t>
  </si>
  <si>
    <t>CQ</t>
  </si>
  <si>
    <t>CEMA</t>
  </si>
  <si>
    <t>EVM</t>
  </si>
  <si>
    <t>7.3.5.16</t>
  </si>
  <si>
    <t>Total</t>
  </si>
  <si>
    <t>5.3.5.7.1</t>
  </si>
  <si>
    <t>5.3.5.7.2</t>
  </si>
  <si>
    <t>2021 WMP</t>
  </si>
  <si>
    <t>HFTD Only</t>
  </si>
  <si>
    <t>2020 - 2022 Total</t>
  </si>
  <si>
    <t>Percentages Applied to Spend as a Proxy to Associate Costs With Each Initiative</t>
  </si>
  <si>
    <t>2020 WMP Totals (does not include Non HFTD)</t>
  </si>
  <si>
    <t xml:space="preserve">Modified 2020 WMP Totals (inclusive of Non HFTD and HFTD) Compares to 2021 WMP (inclusive of Non HFTD and HFTD) </t>
  </si>
  <si>
    <t>HFTD %</t>
  </si>
  <si>
    <t>Abbr.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</si>
</sst>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6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6" fontId="2" fillId="0" borderId="0" xfId="0" applyNumberFormat="1" applyFont="1"/>
    <xf numFmtId="0" fontId="2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1" xfId="0" applyFont="1" applyBorder="1"/>
    <xf numFmtId="9" fontId="2" fillId="0" borderId="0" xfId="0" applyNumberFormat="1" applyFont="1" applyAlignment="1">
      <alignment horizontal="center"/>
    </xf>
    <xf numFmtId="9" fontId="0" fillId="0" borderId="0" xfId="0" applyNumberFormat="1" applyAlignment="1">
      <alignment horizontal="center"/>
    </xf>
    <xf numFmtId="9" fontId="1" fillId="2" borderId="0" xfId="0" applyNumberFormat="1" applyFont="1" applyFill="1" applyAlignment="1">
      <alignment horizontal="center"/>
    </xf>
    <xf numFmtId="6" fontId="0" fillId="0" borderId="0" xfId="0" applyNumberFormat="1" applyAlignment="1">
      <alignment horizontal="center"/>
    </xf>
    <xf numFmtId="10" fontId="0" fillId="3" borderId="0" xfId="0" applyNumberFormat="1" applyFill="1" applyAlignment="1">
      <alignment horizontal="center"/>
    </xf>
    <xf numFmtId="0" fontId="2" fillId="4" borderId="5" xfId="0" applyFont="1" applyFill="1" applyBorder="1" applyAlignment="1">
      <alignment horizontal="center" wrapText="1"/>
    </xf>
    <xf numFmtId="6" fontId="2" fillId="4" borderId="4" xfId="0" applyNumberFormat="1" applyFont="1" applyFill="1" applyBorder="1"/>
    <xf numFmtId="10" fontId="2" fillId="4" borderId="4" xfId="0" applyNumberFormat="1" applyFont="1" applyFill="1" applyBorder="1" applyAlignment="1">
      <alignment horizontal="center"/>
    </xf>
    <xf numFmtId="10" fontId="2" fillId="5" borderId="4" xfId="0" applyNumberFormat="1" applyFont="1" applyFill="1" applyBorder="1" applyAlignment="1">
      <alignment horizontal="center"/>
    </xf>
    <xf numFmtId="9" fontId="3" fillId="4" borderId="4" xfId="0" applyNumberFormat="1" applyFont="1" applyFill="1" applyBorder="1" applyAlignment="1">
      <alignment horizontal="center"/>
    </xf>
    <xf numFmtId="6" fontId="2" fillId="4" borderId="4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164" fontId="2" fillId="5" borderId="4" xfId="0" applyNumberFormat="1" applyFont="1" applyFill="1" applyBorder="1" applyAlignment="1">
      <alignment horizontal="center"/>
    </xf>
    <xf numFmtId="164" fontId="3" fillId="4" borderId="4" xfId="0" applyNumberFormat="1" applyFont="1" applyFill="1" applyBorder="1" applyAlignment="1">
      <alignment horizontal="center"/>
    </xf>
    <xf numFmtId="0" fontId="0" fillId="0" borderId="6" xfId="0" applyBorder="1"/>
    <xf numFmtId="6" fontId="0" fillId="0" borderId="6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0" fillId="0" borderId="8" xfId="0" applyBorder="1"/>
    <xf numFmtId="6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9" fontId="0" fillId="0" borderId="0" xfId="0" applyNumberFormat="1" applyFont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6" borderId="0" xfId="0" applyFill="1" applyAlignment="1">
      <alignment horizontal="left" indent="1"/>
    </xf>
    <xf numFmtId="6" fontId="0" fillId="6" borderId="0" xfId="0" applyNumberFormat="1" applyFill="1"/>
    <xf numFmtId="0" fontId="2" fillId="0" borderId="0" xfId="0" applyFont="1" applyBorder="1" applyAlignment="1">
      <alignment horizontal="center"/>
    </xf>
    <xf numFmtId="0" fontId="2" fillId="4" borderId="4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/>
    </xf>
    <xf numFmtId="0" fontId="0" fillId="3" borderId="0" xfId="0" applyFill="1"/>
    <xf numFmtId="0" fontId="0" fillId="7" borderId="0" xfId="0" applyFill="1"/>
    <xf numFmtId="6" fontId="2" fillId="7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9" fontId="1" fillId="2" borderId="0" xfId="0" applyNumberFormat="1" applyFont="1" applyFill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61F14-9010-4B0C-A857-D54039439667}">
  <dimension ref="B2:AR79"/>
  <sheetViews>
    <sheetView showGridLines="0" tabSelected="1" zoomScale="85" zoomScaleNormal="85" workbookViewId="0">
      <pane xSplit="6" ySplit="6" topLeftCell="G7" activePane="bottomRight" state="frozen"/>
      <selection pane="topRight" activeCell="G1" sqref="G1"/>
      <selection pane="bottomLeft" activeCell="A10" sqref="A10"/>
      <selection pane="bottomRight" activeCell="J14" sqref="J14"/>
    </sheetView>
  </sheetViews>
  <sheetFormatPr defaultRowHeight="15" x14ac:dyDescent="0.25"/>
  <cols>
    <col min="2" max="2" width="16.5703125" customWidth="1"/>
    <col min="3" max="3" width="2.28515625" customWidth="1"/>
    <col min="4" max="5" width="13" bestFit="1" customWidth="1"/>
    <col min="6" max="6" width="12.5703125" bestFit="1" customWidth="1"/>
    <col min="7" max="9" width="15.5703125" bestFit="1" customWidth="1"/>
    <col min="10" max="10" width="13.85546875" bestFit="1" customWidth="1"/>
    <col min="11" max="11" width="17.28515625" style="4" bestFit="1" customWidth="1"/>
    <col min="12" max="12" width="2.28515625" customWidth="1"/>
    <col min="13" max="16" width="15.5703125" bestFit="1" customWidth="1"/>
    <col min="17" max="17" width="17.28515625" style="4" bestFit="1" customWidth="1"/>
    <col min="18" max="18" width="2.28515625" customWidth="1"/>
    <col min="19" max="22" width="15.5703125" bestFit="1" customWidth="1"/>
    <col min="23" max="23" width="17.28515625" style="4" bestFit="1" customWidth="1"/>
    <col min="24" max="24" width="14.5703125" style="4" customWidth="1"/>
    <col min="26" max="28" width="15.5703125" bestFit="1" customWidth="1"/>
    <col min="29" max="29" width="13.85546875" bestFit="1" customWidth="1"/>
    <col min="30" max="30" width="14.5703125" bestFit="1" customWidth="1"/>
    <col min="31" max="31" width="2.28515625" customWidth="1"/>
    <col min="32" max="35" width="15.5703125" bestFit="1" customWidth="1"/>
    <col min="36" max="36" width="14.5703125" bestFit="1" customWidth="1"/>
    <col min="37" max="37" width="2.28515625" customWidth="1"/>
    <col min="38" max="41" width="15.5703125" bestFit="1" customWidth="1"/>
    <col min="42" max="42" width="14.5703125" bestFit="1" customWidth="1"/>
    <col min="43" max="43" width="14.5703125" customWidth="1"/>
    <col min="44" max="44" width="15.28515625" bestFit="1" customWidth="1"/>
  </cols>
  <sheetData>
    <row r="2" spans="4:43" x14ac:dyDescent="0.25">
      <c r="G2" s="45" t="s">
        <v>0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11"/>
      <c r="Z2" s="45" t="s">
        <v>38</v>
      </c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</row>
    <row r="3" spans="4:43" ht="15.75" thickBot="1" x14ac:dyDescent="0.3">
      <c r="AD3" s="4"/>
      <c r="AJ3" s="4"/>
      <c r="AP3" s="4"/>
    </row>
    <row r="4" spans="4:43" s="4" customFormat="1" x14ac:dyDescent="0.25">
      <c r="F4" s="8"/>
      <c r="G4" s="46">
        <v>2020</v>
      </c>
      <c r="H4" s="46"/>
      <c r="I4" s="46"/>
      <c r="J4" s="46"/>
      <c r="K4" s="46"/>
      <c r="L4" s="8"/>
      <c r="M4" s="46">
        <v>2021</v>
      </c>
      <c r="N4" s="46"/>
      <c r="O4" s="46"/>
      <c r="P4" s="46"/>
      <c r="Q4" s="46"/>
      <c r="R4" s="8"/>
      <c r="S4" s="46">
        <v>2022</v>
      </c>
      <c r="T4" s="46"/>
      <c r="U4" s="46"/>
      <c r="V4" s="46"/>
      <c r="W4" s="46"/>
      <c r="X4" s="38"/>
      <c r="Z4" s="46">
        <v>2020</v>
      </c>
      <c r="AA4" s="46"/>
      <c r="AB4" s="46"/>
      <c r="AC4" s="46"/>
      <c r="AD4" s="46"/>
      <c r="AE4" s="8"/>
      <c r="AF4" s="46">
        <v>2021</v>
      </c>
      <c r="AG4" s="46"/>
      <c r="AH4" s="46"/>
      <c r="AI4" s="46"/>
      <c r="AJ4" s="46"/>
      <c r="AK4" s="8"/>
      <c r="AL4" s="46">
        <v>2022</v>
      </c>
      <c r="AM4" s="46"/>
      <c r="AN4" s="46"/>
      <c r="AO4" s="46"/>
      <c r="AP4" s="46"/>
    </row>
    <row r="5" spans="4:43" s="4" customFormat="1" ht="30.75" thickBot="1" x14ac:dyDescent="0.3">
      <c r="D5" s="4" t="s">
        <v>29</v>
      </c>
      <c r="E5" s="4" t="s">
        <v>28</v>
      </c>
      <c r="F5" s="6"/>
      <c r="G5" s="7" t="s">
        <v>1</v>
      </c>
      <c r="H5" s="7" t="s">
        <v>2</v>
      </c>
      <c r="I5" s="7" t="s">
        <v>3</v>
      </c>
      <c r="J5" s="7" t="s">
        <v>4</v>
      </c>
      <c r="K5" s="14" t="s">
        <v>35</v>
      </c>
      <c r="L5" s="7"/>
      <c r="M5" s="7" t="s">
        <v>1</v>
      </c>
      <c r="N5" s="7" t="s">
        <v>2</v>
      </c>
      <c r="O5" s="7" t="s">
        <v>3</v>
      </c>
      <c r="P5" s="7" t="s">
        <v>4</v>
      </c>
      <c r="Q5" s="14" t="s">
        <v>35</v>
      </c>
      <c r="R5" s="7"/>
      <c r="S5" s="7" t="s">
        <v>1</v>
      </c>
      <c r="T5" s="7" t="s">
        <v>2</v>
      </c>
      <c r="U5" s="7" t="s">
        <v>3</v>
      </c>
      <c r="V5" s="7" t="s">
        <v>4</v>
      </c>
      <c r="W5" s="14" t="s">
        <v>35</v>
      </c>
      <c r="X5" s="39" t="s">
        <v>40</v>
      </c>
      <c r="Z5" s="7" t="s">
        <v>1</v>
      </c>
      <c r="AA5" s="7" t="s">
        <v>2</v>
      </c>
      <c r="AB5" s="7" t="s">
        <v>3</v>
      </c>
      <c r="AC5" s="7" t="s">
        <v>4</v>
      </c>
      <c r="AD5" s="14" t="s">
        <v>35</v>
      </c>
      <c r="AE5" s="7"/>
      <c r="AF5" s="7" t="s">
        <v>1</v>
      </c>
      <c r="AG5" s="7" t="s">
        <v>2</v>
      </c>
      <c r="AH5" s="7" t="s">
        <v>3</v>
      </c>
      <c r="AI5" s="7" t="s">
        <v>4</v>
      </c>
      <c r="AJ5" s="14" t="s">
        <v>35</v>
      </c>
      <c r="AK5" s="7"/>
      <c r="AL5" s="7" t="s">
        <v>1</v>
      </c>
      <c r="AM5" s="7" t="s">
        <v>2</v>
      </c>
      <c r="AN5" s="7" t="s">
        <v>3</v>
      </c>
      <c r="AO5" s="7" t="s">
        <v>4</v>
      </c>
      <c r="AP5" s="14" t="s">
        <v>35</v>
      </c>
      <c r="AQ5" s="39" t="s">
        <v>40</v>
      </c>
    </row>
    <row r="6" spans="4:43" s="4" customFormat="1" x14ac:dyDescent="0.25">
      <c r="F6" s="4" t="s">
        <v>5</v>
      </c>
      <c r="G6" s="5">
        <v>566385323.1112119</v>
      </c>
      <c r="H6" s="5">
        <v>147884129.9296</v>
      </c>
      <c r="I6" s="5">
        <v>128544030.42757988</v>
      </c>
      <c r="J6" s="5">
        <f>494627388.504417</f>
        <v>494627388.504417</v>
      </c>
      <c r="K6" s="15">
        <f>SUM(G6:J6)</f>
        <v>1337440871.9728088</v>
      </c>
      <c r="L6" s="5"/>
      <c r="M6" s="5">
        <v>583376882.80454826</v>
      </c>
      <c r="N6" s="5">
        <v>147884129.9296</v>
      </c>
      <c r="O6" s="5">
        <v>132400351.34040727</v>
      </c>
      <c r="P6" s="5">
        <v>506993073.21702719</v>
      </c>
      <c r="Q6" s="15">
        <f>SUM(M6:P6)</f>
        <v>1370654437.2915826</v>
      </c>
      <c r="R6" s="5"/>
      <c r="S6" s="5">
        <v>600878189.28868484</v>
      </c>
      <c r="T6" s="5">
        <v>147884129.9296</v>
      </c>
      <c r="U6" s="5">
        <v>136372361.88061953</v>
      </c>
      <c r="V6" s="5">
        <v>519667900.04745281</v>
      </c>
      <c r="W6" s="15">
        <f>SUM(S6:V6)</f>
        <v>1404802581.1463571</v>
      </c>
      <c r="X6" s="15"/>
      <c r="Z6" s="5">
        <v>736319975.05999994</v>
      </c>
      <c r="AA6" s="5">
        <v>120610944.27000001</v>
      </c>
      <c r="AB6" s="5">
        <v>87805156.599999994</v>
      </c>
      <c r="AC6" s="5">
        <v>454705357.55000001</v>
      </c>
      <c r="AD6" s="15">
        <f>SUM(Z6:AC6)</f>
        <v>1399441433.48</v>
      </c>
      <c r="AE6" s="5"/>
      <c r="AF6" s="5">
        <v>667891503</v>
      </c>
      <c r="AG6" s="5">
        <v>143227938.81455407</v>
      </c>
      <c r="AH6" s="5">
        <v>67542131</v>
      </c>
      <c r="AI6" s="5">
        <v>535516382</v>
      </c>
      <c r="AJ6" s="15">
        <f>SUM(AF6:AI6)</f>
        <v>1414177954.8145542</v>
      </c>
      <c r="AK6" s="5"/>
      <c r="AL6" s="5">
        <v>609620584</v>
      </c>
      <c r="AM6" s="5">
        <v>147142485.30439088</v>
      </c>
      <c r="AN6" s="5">
        <v>68775193</v>
      </c>
      <c r="AO6" s="5">
        <v>555984663</v>
      </c>
      <c r="AP6" s="15">
        <f>SUM(AL6:AO6)</f>
        <v>1381522925.3043909</v>
      </c>
      <c r="AQ6" s="15"/>
    </row>
    <row r="7" spans="4:43" x14ac:dyDescent="0.25">
      <c r="F7" s="3" t="s">
        <v>6</v>
      </c>
      <c r="G7" s="2">
        <v>0</v>
      </c>
      <c r="H7" s="2">
        <v>17812000</v>
      </c>
      <c r="I7" s="2">
        <v>0</v>
      </c>
      <c r="J7" s="2">
        <v>7155000</v>
      </c>
      <c r="K7" s="15"/>
      <c r="L7" s="2"/>
      <c r="M7" s="2">
        <v>0</v>
      </c>
      <c r="N7" s="2">
        <v>18346360</v>
      </c>
      <c r="O7" s="2">
        <v>0</v>
      </c>
      <c r="P7" s="2">
        <v>7369650.0000000009</v>
      </c>
      <c r="Q7" s="15"/>
      <c r="R7" s="2"/>
      <c r="S7" s="2">
        <v>0</v>
      </c>
      <c r="T7" s="2">
        <v>18896750.800000004</v>
      </c>
      <c r="U7" s="2">
        <v>0</v>
      </c>
      <c r="V7" s="2">
        <v>7590739.5000000009</v>
      </c>
      <c r="W7" s="15"/>
      <c r="X7" s="15"/>
      <c r="Z7" s="13"/>
      <c r="AA7" s="13"/>
      <c r="AB7" s="13"/>
      <c r="AC7" s="13"/>
      <c r="AD7" s="15"/>
      <c r="AE7" s="2"/>
      <c r="AF7" s="13"/>
      <c r="AG7" s="13"/>
      <c r="AH7" s="13"/>
      <c r="AI7" s="13"/>
      <c r="AJ7" s="15"/>
      <c r="AK7" s="2"/>
      <c r="AL7" s="13"/>
      <c r="AM7" s="13"/>
      <c r="AN7" s="13"/>
      <c r="AO7" s="13"/>
      <c r="AP7" s="15"/>
      <c r="AQ7" s="15"/>
    </row>
    <row r="8" spans="4:43" x14ac:dyDescent="0.25">
      <c r="F8" s="3" t="s">
        <v>7</v>
      </c>
      <c r="G8" s="2">
        <v>5400000</v>
      </c>
      <c r="H8" s="2">
        <v>872000</v>
      </c>
      <c r="I8" s="2">
        <v>988000</v>
      </c>
      <c r="J8" s="2">
        <v>13436000</v>
      </c>
      <c r="K8" s="15"/>
      <c r="L8" s="2"/>
      <c r="M8" s="2">
        <v>5562000</v>
      </c>
      <c r="N8" s="2">
        <v>898160</v>
      </c>
      <c r="O8" s="2">
        <v>1017639.9999999999</v>
      </c>
      <c r="P8" s="2">
        <v>13839080</v>
      </c>
      <c r="Q8" s="15"/>
      <c r="R8" s="2"/>
      <c r="S8" s="2">
        <v>5728860.0000000009</v>
      </c>
      <c r="T8" s="2">
        <v>925104.79999999993</v>
      </c>
      <c r="U8" s="2">
        <v>1048169.2000000001</v>
      </c>
      <c r="V8" s="2">
        <v>14254252.399999999</v>
      </c>
      <c r="W8" s="15"/>
      <c r="X8" s="15"/>
      <c r="Z8" s="13"/>
      <c r="AA8" s="13"/>
      <c r="AB8" s="13"/>
      <c r="AC8" s="13"/>
      <c r="AD8" s="15"/>
      <c r="AE8" s="2"/>
      <c r="AF8" s="13"/>
      <c r="AG8" s="13"/>
      <c r="AH8" s="13"/>
      <c r="AI8" s="13"/>
      <c r="AJ8" s="15"/>
      <c r="AK8" s="2"/>
      <c r="AL8" s="13"/>
      <c r="AM8" s="13"/>
      <c r="AN8" s="13"/>
      <c r="AO8" s="13"/>
      <c r="AP8" s="15"/>
      <c r="AQ8" s="15"/>
    </row>
    <row r="9" spans="4:43" x14ac:dyDescent="0.25">
      <c r="F9" s="3" t="s">
        <v>8</v>
      </c>
      <c r="G9" s="2">
        <v>0</v>
      </c>
      <c r="H9" s="2">
        <v>0</v>
      </c>
      <c r="I9" s="2">
        <v>0</v>
      </c>
      <c r="J9" s="2">
        <v>25000000</v>
      </c>
      <c r="K9" s="15"/>
      <c r="L9" s="2"/>
      <c r="M9" s="2">
        <v>0</v>
      </c>
      <c r="N9" s="2">
        <v>0</v>
      </c>
      <c r="O9" s="2">
        <v>0</v>
      </c>
      <c r="P9" s="2">
        <v>25624999.999999996</v>
      </c>
      <c r="Q9" s="15"/>
      <c r="R9" s="2"/>
      <c r="S9" s="2">
        <v>0</v>
      </c>
      <c r="T9" s="2">
        <v>0</v>
      </c>
      <c r="U9" s="2">
        <v>0</v>
      </c>
      <c r="V9" s="2">
        <v>26265624.999999993</v>
      </c>
      <c r="W9" s="15"/>
      <c r="X9" s="15"/>
      <c r="Z9" s="13"/>
      <c r="AA9" s="13"/>
      <c r="AB9" s="13"/>
      <c r="AC9" s="13"/>
      <c r="AD9" s="15"/>
      <c r="AE9" s="2"/>
      <c r="AF9" s="13"/>
      <c r="AG9" s="13"/>
      <c r="AH9" s="13"/>
      <c r="AI9" s="13"/>
      <c r="AJ9" s="15"/>
      <c r="AK9" s="2"/>
      <c r="AL9" s="13"/>
      <c r="AM9" s="13"/>
      <c r="AN9" s="13"/>
      <c r="AO9" s="13"/>
      <c r="AP9" s="15"/>
      <c r="AQ9" s="15"/>
    </row>
    <row r="10" spans="4:43" x14ac:dyDescent="0.25">
      <c r="G10" s="10"/>
      <c r="H10" s="10"/>
      <c r="I10" s="10"/>
      <c r="J10" s="10"/>
      <c r="K10" s="15"/>
      <c r="L10" s="1"/>
      <c r="M10" s="1"/>
      <c r="N10" s="1"/>
      <c r="O10" s="1"/>
      <c r="P10" s="1"/>
      <c r="Q10" s="15"/>
      <c r="R10" s="1"/>
      <c r="S10" s="1"/>
      <c r="T10" s="1"/>
      <c r="U10" s="1"/>
      <c r="V10" s="1"/>
      <c r="W10" s="15"/>
      <c r="X10" s="15"/>
      <c r="AD10" s="15"/>
      <c r="AJ10" s="15"/>
      <c r="AP10" s="15"/>
      <c r="AQ10" s="15"/>
    </row>
    <row r="11" spans="4:43" x14ac:dyDescent="0.25">
      <c r="F11" s="3" t="s">
        <v>44</v>
      </c>
      <c r="G11" s="10">
        <v>0.31762005211564709</v>
      </c>
      <c r="H11" s="10">
        <v>0.31425426527242706</v>
      </c>
      <c r="I11" s="10">
        <v>0.83499999999999996</v>
      </c>
      <c r="J11" s="10">
        <v>1</v>
      </c>
      <c r="K11" s="15"/>
      <c r="L11" s="1"/>
      <c r="M11" s="10">
        <v>0.31762005211564709</v>
      </c>
      <c r="N11" s="10">
        <v>0.31425426527242706</v>
      </c>
      <c r="O11" s="10">
        <v>0.83499999999999996</v>
      </c>
      <c r="P11" s="10">
        <v>1</v>
      </c>
      <c r="Q11" s="15"/>
      <c r="R11" s="1"/>
      <c r="S11" s="10">
        <v>0.31762005211564709</v>
      </c>
      <c r="T11" s="10">
        <v>0.31425426527242706</v>
      </c>
      <c r="U11" s="10">
        <v>0.83499999999999996</v>
      </c>
      <c r="V11" s="10">
        <v>1</v>
      </c>
      <c r="W11" s="15"/>
      <c r="X11" s="15"/>
      <c r="AD11" s="15"/>
      <c r="AJ11" s="15"/>
      <c r="AP11" s="15"/>
      <c r="AQ11" s="15"/>
    </row>
    <row r="12" spans="4:43" hidden="1" x14ac:dyDescent="0.25">
      <c r="F12" s="3" t="s">
        <v>45</v>
      </c>
      <c r="G12" s="10" t="s">
        <v>30</v>
      </c>
      <c r="H12" s="10" t="s">
        <v>31</v>
      </c>
      <c r="I12" s="10" t="s">
        <v>32</v>
      </c>
      <c r="J12" s="10" t="s">
        <v>33</v>
      </c>
      <c r="K12" s="9"/>
      <c r="L12" s="1"/>
      <c r="M12" s="10" t="s">
        <v>30</v>
      </c>
      <c r="N12" s="10" t="s">
        <v>31</v>
      </c>
      <c r="O12" s="10" t="s">
        <v>32</v>
      </c>
      <c r="P12" s="10" t="s">
        <v>33</v>
      </c>
      <c r="Q12" s="9"/>
      <c r="R12" s="1"/>
      <c r="S12" s="10" t="s">
        <v>30</v>
      </c>
      <c r="T12" s="10" t="s">
        <v>31</v>
      </c>
      <c r="U12" s="10" t="s">
        <v>32</v>
      </c>
      <c r="V12" s="10" t="s">
        <v>33</v>
      </c>
      <c r="W12" s="9"/>
      <c r="X12" s="9"/>
      <c r="Z12" t="str">
        <f>Z5&amp;" 2020"</f>
        <v>Routine Dist 2020</v>
      </c>
      <c r="AA12" t="str">
        <f>AA5&amp;" 2020"</f>
        <v>Routine Trans 2020</v>
      </c>
      <c r="AB12" t="str">
        <f>AB5&amp;" 2020"</f>
        <v>Tree Mortality 2020</v>
      </c>
      <c r="AC12" t="str">
        <f>AC5&amp;" 2020"</f>
        <v>Enhanced 2020</v>
      </c>
      <c r="AD12" s="15"/>
      <c r="AF12" t="str">
        <f>AF5&amp;" 2021"</f>
        <v>Routine Dist 2021</v>
      </c>
      <c r="AG12" t="str">
        <f>AG5&amp;" 2021"</f>
        <v>Routine Trans 2021</v>
      </c>
      <c r="AH12" t="str">
        <f>AH5&amp;" 2021"</f>
        <v>Tree Mortality 2021</v>
      </c>
      <c r="AI12" t="str">
        <f>AI5&amp;" 2021"</f>
        <v>Enhanced 2021</v>
      </c>
      <c r="AJ12" s="15"/>
      <c r="AL12" t="str">
        <f>AL5&amp;" 2022"</f>
        <v>Routine Dist 2022</v>
      </c>
      <c r="AM12" t="str">
        <f>AM5&amp;" 2022"</f>
        <v>Routine Trans 2022</v>
      </c>
      <c r="AN12" t="str">
        <f>AN5&amp;" 2022"</f>
        <v>Tree Mortality 2022</v>
      </c>
      <c r="AO12" t="str">
        <f>AO5&amp;" 2022"</f>
        <v>Enhanced 2022</v>
      </c>
      <c r="AP12" s="15"/>
      <c r="AQ12" s="15"/>
    </row>
    <row r="13" spans="4:43" x14ac:dyDescent="0.25">
      <c r="G13" s="2"/>
      <c r="H13" s="2"/>
      <c r="I13" s="2"/>
      <c r="J13" s="2"/>
      <c r="K13" s="15"/>
      <c r="L13" s="2"/>
      <c r="M13" s="2"/>
      <c r="N13" s="2"/>
      <c r="O13" s="2"/>
      <c r="P13" s="2"/>
      <c r="Q13" s="15"/>
      <c r="R13" s="2"/>
      <c r="S13" s="2"/>
      <c r="T13" s="2"/>
      <c r="U13" s="2"/>
      <c r="V13" s="2"/>
      <c r="W13" s="15"/>
      <c r="X13" s="15"/>
      <c r="Z13" s="2"/>
      <c r="AA13" s="2"/>
      <c r="AB13" s="2"/>
      <c r="AC13" s="2"/>
      <c r="AD13" s="15"/>
      <c r="AE13" s="2"/>
      <c r="AF13" s="2"/>
      <c r="AG13" s="2"/>
      <c r="AH13" s="2"/>
      <c r="AI13" s="2"/>
      <c r="AJ13" s="15"/>
      <c r="AK13" s="2"/>
      <c r="AL13" s="2"/>
      <c r="AM13" s="2"/>
      <c r="AN13" s="2"/>
      <c r="AO13" s="2"/>
      <c r="AP13" s="15"/>
      <c r="AQ13" s="15"/>
    </row>
    <row r="14" spans="4:43" s="4" customFormat="1" x14ac:dyDescent="0.25">
      <c r="F14" s="4" t="s">
        <v>9</v>
      </c>
      <c r="G14" s="5">
        <f>G6-SUM(G7:G9)</f>
        <v>560985323.1112119</v>
      </c>
      <c r="H14" s="5">
        <f t="shared" ref="H14:J14" si="0">H6-SUM(H7:H9)</f>
        <v>129200129.9296</v>
      </c>
      <c r="I14" s="5">
        <f t="shared" si="0"/>
        <v>127556030.42757988</v>
      </c>
      <c r="J14" s="5">
        <f t="shared" si="0"/>
        <v>449036388.504417</v>
      </c>
      <c r="K14" s="15"/>
      <c r="L14" s="5"/>
      <c r="M14" s="5">
        <f>M6-SUM(M7:M9)</f>
        <v>577814882.80454826</v>
      </c>
      <c r="N14" s="5">
        <f t="shared" ref="N14:P14" si="1">N6-SUM(N7:N9)</f>
        <v>128639609.9296</v>
      </c>
      <c r="O14" s="5">
        <f t="shared" si="1"/>
        <v>131382711.34040727</v>
      </c>
      <c r="P14" s="5">
        <f t="shared" si="1"/>
        <v>460159343.21702719</v>
      </c>
      <c r="Q14" s="15"/>
      <c r="R14" s="5"/>
      <c r="S14" s="5">
        <f>S6-SUM(S7:S9)</f>
        <v>595149329.28868484</v>
      </c>
      <c r="T14" s="5">
        <f t="shared" ref="T14:V14" si="2">T6-SUM(T7:T9)</f>
        <v>128062274.32959999</v>
      </c>
      <c r="U14" s="5">
        <f t="shared" si="2"/>
        <v>135324192.68061954</v>
      </c>
      <c r="V14" s="5">
        <f t="shared" si="2"/>
        <v>471557283.14745283</v>
      </c>
      <c r="W14" s="15"/>
      <c r="X14" s="15"/>
      <c r="Z14" s="13"/>
      <c r="AA14" s="13"/>
      <c r="AB14" s="13"/>
      <c r="AC14" s="13"/>
      <c r="AD14" s="15"/>
      <c r="AE14" s="5"/>
      <c r="AF14" s="13"/>
      <c r="AG14" s="13"/>
      <c r="AH14" s="13"/>
      <c r="AI14" s="13"/>
      <c r="AJ14" s="15"/>
      <c r="AK14" s="5"/>
      <c r="AL14" s="13"/>
      <c r="AM14" s="13"/>
      <c r="AN14" s="13"/>
      <c r="AO14" s="13"/>
      <c r="AP14" s="15"/>
      <c r="AQ14" s="15"/>
    </row>
    <row r="15" spans="4:43" x14ac:dyDescent="0.25">
      <c r="F15" s="36" t="s">
        <v>39</v>
      </c>
      <c r="G15" s="37">
        <f>G14*G11</f>
        <v>178180187.56269625</v>
      </c>
      <c r="H15" s="37">
        <f>H14*H11</f>
        <v>40601691.904128559</v>
      </c>
      <c r="I15" s="37">
        <f>I14*I11</f>
        <v>106509285.4070292</v>
      </c>
      <c r="J15" s="37">
        <f>J14*J11</f>
        <v>449036388.504417</v>
      </c>
      <c r="K15" s="15"/>
      <c r="L15" s="37"/>
      <c r="M15" s="37">
        <f>M14*M11</f>
        <v>183525593.18957713</v>
      </c>
      <c r="N15" s="37">
        <f>N14*N11</f>
        <v>40425546.10335806</v>
      </c>
      <c r="O15" s="37">
        <f>O14*O11</f>
        <v>109704563.96924007</v>
      </c>
      <c r="P15" s="37">
        <f>P14*P11</f>
        <v>460159343.21702719</v>
      </c>
      <c r="Q15" s="15"/>
      <c r="R15" s="37"/>
      <c r="S15" s="37">
        <f>S14*S11</f>
        <v>189031360.98526448</v>
      </c>
      <c r="T15" s="37">
        <f>T14*T11</f>
        <v>40244115.928564444</v>
      </c>
      <c r="U15" s="37">
        <f>U14*U11</f>
        <v>112995700.8883173</v>
      </c>
      <c r="V15" s="37">
        <f>V14*V11</f>
        <v>471557283.14745283</v>
      </c>
      <c r="W15" s="15"/>
      <c r="X15" s="15"/>
      <c r="Z15" s="13"/>
      <c r="AA15" s="13"/>
      <c r="AB15" s="13"/>
      <c r="AC15" s="13"/>
      <c r="AD15" s="15"/>
      <c r="AE15" s="20"/>
      <c r="AF15" s="13"/>
      <c r="AG15" s="13"/>
      <c r="AH15" s="13"/>
      <c r="AI15" s="13"/>
      <c r="AJ15" s="15"/>
      <c r="AK15" s="20"/>
      <c r="AL15" s="13"/>
      <c r="AM15" s="13"/>
      <c r="AN15" s="13"/>
      <c r="AO15" s="13"/>
      <c r="AP15" s="15"/>
      <c r="AQ15" s="15"/>
    </row>
    <row r="16" spans="4:43" x14ac:dyDescent="0.25">
      <c r="G16" s="2"/>
      <c r="H16" s="2"/>
      <c r="I16" s="2"/>
      <c r="J16" s="2"/>
      <c r="K16" s="15"/>
      <c r="L16" s="2"/>
      <c r="M16" s="2"/>
      <c r="N16" s="2"/>
      <c r="O16" s="2"/>
      <c r="P16" s="2"/>
      <c r="Q16" s="15"/>
      <c r="R16" s="2"/>
      <c r="S16" s="2"/>
      <c r="T16" s="2"/>
      <c r="U16" s="2"/>
      <c r="V16" s="2"/>
      <c r="W16" s="15"/>
      <c r="X16" s="15"/>
      <c r="Z16" s="2"/>
      <c r="AA16" s="2"/>
      <c r="AB16" s="2"/>
      <c r="AC16" s="2"/>
      <c r="AD16" s="15"/>
      <c r="AE16" s="20"/>
      <c r="AF16" s="2"/>
      <c r="AG16" s="2"/>
      <c r="AH16" s="2"/>
      <c r="AI16" s="2"/>
      <c r="AJ16" s="15"/>
      <c r="AK16" s="20"/>
      <c r="AL16" s="2"/>
      <c r="AM16" s="2"/>
      <c r="AN16" s="2"/>
      <c r="AO16" s="2"/>
      <c r="AP16" s="15"/>
      <c r="AQ16" s="15"/>
    </row>
    <row r="17" spans="2:43" x14ac:dyDescent="0.25">
      <c r="B17" s="44" t="s">
        <v>41</v>
      </c>
      <c r="D17" t="str">
        <f>REPLACE(E17,1,1,"5")</f>
        <v>5.3.5.1</v>
      </c>
      <c r="E17" t="s">
        <v>10</v>
      </c>
      <c r="G17" s="20">
        <v>7.2803050034701642E-3</v>
      </c>
      <c r="H17" s="20">
        <v>4.0740501852865818E-2</v>
      </c>
      <c r="I17" s="20">
        <v>2.3594790522253824E-2</v>
      </c>
      <c r="J17" s="20">
        <v>9.6492788470014541E-3</v>
      </c>
      <c r="K17" s="21"/>
      <c r="L17" s="20"/>
      <c r="M17" s="20">
        <v>7.2803050034701642E-3</v>
      </c>
      <c r="N17" s="20">
        <v>4.0740501852865818E-2</v>
      </c>
      <c r="O17" s="20">
        <v>2.3594790522253824E-2</v>
      </c>
      <c r="P17" s="20">
        <v>9.6492788470014541E-3</v>
      </c>
      <c r="Q17" s="21"/>
      <c r="R17" s="20"/>
      <c r="S17" s="20">
        <v>7.2803050034701642E-3</v>
      </c>
      <c r="T17" s="20">
        <v>4.0740501852865818E-2</v>
      </c>
      <c r="U17" s="20">
        <v>2.3594790522253824E-2</v>
      </c>
      <c r="V17" s="20">
        <v>9.6492788470014541E-3</v>
      </c>
      <c r="W17" s="16"/>
      <c r="X17" s="16"/>
      <c r="Z17" s="33">
        <v>8.9534077769736868E-3</v>
      </c>
      <c r="AA17" s="33">
        <v>6.297412889798544E-2</v>
      </c>
      <c r="AB17" s="33">
        <v>1.2598347976368376E-2</v>
      </c>
      <c r="AC17" s="33">
        <v>1.5359390920983637E-2</v>
      </c>
      <c r="AD17" s="15"/>
      <c r="AE17" s="20"/>
      <c r="AF17" s="33">
        <v>8.9534077769736868E-3</v>
      </c>
      <c r="AG17" s="33">
        <v>6.297412889798544E-2</v>
      </c>
      <c r="AH17" s="33">
        <v>1.2598347976368376E-2</v>
      </c>
      <c r="AI17" s="33">
        <v>1.5359390920983637E-2</v>
      </c>
      <c r="AJ17" s="15"/>
      <c r="AK17" s="20"/>
      <c r="AL17" s="33">
        <v>8.9534077769736868E-3</v>
      </c>
      <c r="AM17" s="33">
        <v>6.297412889798544E-2</v>
      </c>
      <c r="AN17" s="33">
        <v>1.2598347976368376E-2</v>
      </c>
      <c r="AO17" s="33">
        <v>1.5359390920983637E-2</v>
      </c>
      <c r="AP17" s="15"/>
      <c r="AQ17" s="16"/>
    </row>
    <row r="18" spans="2:43" x14ac:dyDescent="0.25">
      <c r="B18" s="44"/>
      <c r="D18" t="str">
        <f t="shared" ref="D18:D35" si="3">REPLACE(E18,1,1,"5")</f>
        <v>5.3.5.2</v>
      </c>
      <c r="E18" t="s">
        <v>11</v>
      </c>
      <c r="G18" s="10">
        <v>0.33474431722305154</v>
      </c>
      <c r="H18" s="13"/>
      <c r="I18" s="13"/>
      <c r="J18" s="13"/>
      <c r="K18" s="19"/>
      <c r="L18" s="12"/>
      <c r="M18" s="10">
        <v>0.33474431722305154</v>
      </c>
      <c r="N18" s="13"/>
      <c r="O18" s="13"/>
      <c r="P18" s="13"/>
      <c r="Q18" s="19"/>
      <c r="R18" s="12"/>
      <c r="S18" s="10">
        <v>0.33474431722305148</v>
      </c>
      <c r="T18" s="13"/>
      <c r="U18" s="13"/>
      <c r="V18" s="13"/>
      <c r="W18" s="19"/>
      <c r="X18" s="19"/>
      <c r="Z18" s="33">
        <v>0.9668680748562426</v>
      </c>
      <c r="AA18" s="33">
        <v>0</v>
      </c>
      <c r="AB18" s="33">
        <v>0.97578700412852504</v>
      </c>
      <c r="AC18" s="33">
        <v>0.65990321872421398</v>
      </c>
      <c r="AD18" s="15"/>
      <c r="AE18" s="20"/>
      <c r="AF18" s="33">
        <v>0.9668680748562426</v>
      </c>
      <c r="AG18" s="33">
        <v>0</v>
      </c>
      <c r="AH18" s="33">
        <v>0.97578700412852504</v>
      </c>
      <c r="AI18" s="33">
        <v>0.65990321872421398</v>
      </c>
      <c r="AJ18" s="15"/>
      <c r="AK18" s="20"/>
      <c r="AL18" s="33">
        <v>0.9668680748562426</v>
      </c>
      <c r="AM18" s="33">
        <v>0</v>
      </c>
      <c r="AN18" s="33">
        <v>0.97578700412852504</v>
      </c>
      <c r="AO18" s="33">
        <v>0.65990321872421398</v>
      </c>
      <c r="AP18" s="15"/>
      <c r="AQ18" s="19"/>
    </row>
    <row r="19" spans="2:43" x14ac:dyDescent="0.25">
      <c r="B19" s="44"/>
      <c r="D19" t="str">
        <f t="shared" si="3"/>
        <v>5.3.5.3</v>
      </c>
      <c r="E19" t="s">
        <v>12</v>
      </c>
      <c r="G19" s="13"/>
      <c r="H19" s="10">
        <v>0.32146224823783476</v>
      </c>
      <c r="I19" s="13"/>
      <c r="J19" s="13"/>
      <c r="K19" s="19"/>
      <c r="L19" s="12"/>
      <c r="M19" s="13"/>
      <c r="N19" s="10">
        <v>0.3214622482378347</v>
      </c>
      <c r="O19" s="13"/>
      <c r="P19" s="13"/>
      <c r="Q19" s="19"/>
      <c r="R19" s="12"/>
      <c r="S19" s="13"/>
      <c r="T19" s="10">
        <v>0.3214622482378347</v>
      </c>
      <c r="U19" s="13"/>
      <c r="V19" s="13"/>
      <c r="W19" s="19"/>
      <c r="X19" s="19"/>
      <c r="Z19" s="33">
        <v>0</v>
      </c>
      <c r="AA19" s="33">
        <v>0.70686525158111835</v>
      </c>
      <c r="AB19" s="33">
        <v>0</v>
      </c>
      <c r="AC19" s="33">
        <v>0</v>
      </c>
      <c r="AD19" s="15"/>
      <c r="AE19" s="20"/>
      <c r="AF19" s="33">
        <v>0</v>
      </c>
      <c r="AG19" s="33">
        <v>0.70686525158111835</v>
      </c>
      <c r="AH19" s="33">
        <v>0</v>
      </c>
      <c r="AI19" s="33">
        <v>0</v>
      </c>
      <c r="AJ19" s="15"/>
      <c r="AK19" s="20"/>
      <c r="AL19" s="33">
        <v>0</v>
      </c>
      <c r="AM19" s="33">
        <v>0.70686525158111835</v>
      </c>
      <c r="AN19" s="33">
        <v>0</v>
      </c>
      <c r="AO19" s="33">
        <v>0</v>
      </c>
      <c r="AP19" s="15"/>
      <c r="AQ19" s="19"/>
    </row>
    <row r="20" spans="2:43" x14ac:dyDescent="0.25">
      <c r="B20" s="44"/>
      <c r="D20" t="str">
        <f t="shared" si="3"/>
        <v>5.3.5.4</v>
      </c>
      <c r="E20" t="s">
        <v>13</v>
      </c>
      <c r="G20" s="20">
        <v>9.293462328990032E-3</v>
      </c>
      <c r="H20" s="20">
        <v>7.5944545283033217E-3</v>
      </c>
      <c r="I20" s="20">
        <v>0</v>
      </c>
      <c r="J20" s="20">
        <v>0</v>
      </c>
      <c r="K20" s="21"/>
      <c r="L20" s="20"/>
      <c r="M20" s="20">
        <v>9.293462328990032E-3</v>
      </c>
      <c r="N20" s="20">
        <v>7.5944545283033217E-3</v>
      </c>
      <c r="O20" s="20">
        <v>0</v>
      </c>
      <c r="P20" s="20">
        <v>0</v>
      </c>
      <c r="Q20" s="21"/>
      <c r="R20" s="20"/>
      <c r="S20" s="20">
        <v>9.293462328990032E-3</v>
      </c>
      <c r="T20" s="20">
        <v>7.5944545283033217E-3</v>
      </c>
      <c r="U20" s="20">
        <v>0</v>
      </c>
      <c r="V20" s="20">
        <v>0</v>
      </c>
      <c r="W20" s="16"/>
      <c r="X20" s="16"/>
      <c r="Z20" s="33">
        <v>5.3673803221082547E-3</v>
      </c>
      <c r="AA20" s="33">
        <v>1.6734694076230044E-2</v>
      </c>
      <c r="AB20" s="33">
        <v>0</v>
      </c>
      <c r="AC20" s="33">
        <v>0</v>
      </c>
      <c r="AD20" s="15"/>
      <c r="AE20" s="20"/>
      <c r="AF20" s="33">
        <v>5.3673803221082547E-3</v>
      </c>
      <c r="AG20" s="33">
        <v>1.6734694076230044E-2</v>
      </c>
      <c r="AH20" s="33">
        <v>0</v>
      </c>
      <c r="AI20" s="33">
        <v>0</v>
      </c>
      <c r="AJ20" s="15"/>
      <c r="AK20" s="20"/>
      <c r="AL20" s="33">
        <v>5.3673803221082547E-3</v>
      </c>
      <c r="AM20" s="33">
        <v>1.6734694076230044E-2</v>
      </c>
      <c r="AN20" s="33">
        <v>0</v>
      </c>
      <c r="AO20" s="33">
        <v>0</v>
      </c>
      <c r="AP20" s="15"/>
      <c r="AQ20" s="16"/>
    </row>
    <row r="21" spans="2:43" x14ac:dyDescent="0.25">
      <c r="B21" s="44"/>
      <c r="D21" t="str">
        <f t="shared" si="3"/>
        <v>5.3.5.5</v>
      </c>
      <c r="E21" t="s">
        <v>14</v>
      </c>
      <c r="G21" s="13"/>
      <c r="H21" s="13"/>
      <c r="I21" s="13"/>
      <c r="J21" s="13"/>
      <c r="K21" s="24"/>
      <c r="L21" s="20"/>
      <c r="M21" s="13"/>
      <c r="N21" s="13"/>
      <c r="O21" s="13"/>
      <c r="P21" s="13"/>
      <c r="Q21" s="24"/>
      <c r="R21" s="20"/>
      <c r="S21" s="13"/>
      <c r="T21" s="13"/>
      <c r="U21" s="13"/>
      <c r="V21" s="13"/>
      <c r="W21" s="18"/>
      <c r="X21" s="18"/>
      <c r="Z21" s="33">
        <v>0</v>
      </c>
      <c r="AA21" s="33">
        <v>0</v>
      </c>
      <c r="AB21" s="33">
        <v>0</v>
      </c>
      <c r="AC21" s="33">
        <v>5.2046876006489495E-2</v>
      </c>
      <c r="AD21" s="24"/>
      <c r="AE21" s="20"/>
      <c r="AF21" s="33">
        <v>0</v>
      </c>
      <c r="AG21" s="33">
        <v>0</v>
      </c>
      <c r="AH21" s="33">
        <v>0</v>
      </c>
      <c r="AI21" s="33">
        <v>5.2046876006489495E-2</v>
      </c>
      <c r="AJ21" s="15"/>
      <c r="AK21" s="20"/>
      <c r="AL21" s="33">
        <v>0</v>
      </c>
      <c r="AM21" s="33">
        <v>0</v>
      </c>
      <c r="AN21" s="33">
        <v>0</v>
      </c>
      <c r="AO21" s="33">
        <v>5.2046876006489495E-2</v>
      </c>
      <c r="AP21" s="15"/>
      <c r="AQ21" s="18"/>
    </row>
    <row r="22" spans="2:43" x14ac:dyDescent="0.25">
      <c r="B22" s="44"/>
      <c r="D22" t="str">
        <f t="shared" si="3"/>
        <v>5.3.5.6</v>
      </c>
      <c r="E22" t="s">
        <v>15</v>
      </c>
      <c r="G22" s="20">
        <v>0</v>
      </c>
      <c r="H22" s="20">
        <v>0</v>
      </c>
      <c r="I22" s="20">
        <v>0</v>
      </c>
      <c r="J22" s="20">
        <v>0</v>
      </c>
      <c r="K22" s="21"/>
      <c r="L22" s="20"/>
      <c r="M22" s="20">
        <v>0</v>
      </c>
      <c r="N22" s="20">
        <v>0</v>
      </c>
      <c r="O22" s="20">
        <v>0</v>
      </c>
      <c r="P22" s="20">
        <v>0</v>
      </c>
      <c r="Q22" s="21"/>
      <c r="R22" s="20"/>
      <c r="S22" s="20">
        <v>0</v>
      </c>
      <c r="T22" s="20">
        <v>0</v>
      </c>
      <c r="U22" s="20">
        <v>0</v>
      </c>
      <c r="V22" s="20">
        <v>0</v>
      </c>
      <c r="W22" s="16"/>
      <c r="X22" s="16"/>
      <c r="Z22" s="33">
        <v>1.5599707081939901E-3</v>
      </c>
      <c r="AA22" s="33">
        <v>4.3043249835266303E-4</v>
      </c>
      <c r="AB22" s="33">
        <v>5.7308586441884811E-4</v>
      </c>
      <c r="AC22" s="33">
        <v>1.0670311973062502E-4</v>
      </c>
      <c r="AD22" s="21"/>
      <c r="AE22" s="20"/>
      <c r="AF22" s="33">
        <v>1.5599707081939901E-3</v>
      </c>
      <c r="AG22" s="33">
        <v>4.3043249835266303E-4</v>
      </c>
      <c r="AH22" s="33">
        <v>5.7308586441884811E-4</v>
      </c>
      <c r="AI22" s="33">
        <v>1.0670311973062502E-4</v>
      </c>
      <c r="AJ22" s="15"/>
      <c r="AK22" s="20"/>
      <c r="AL22" s="33">
        <v>1.5599707081939901E-3</v>
      </c>
      <c r="AM22" s="33">
        <v>4.3043249835266303E-4</v>
      </c>
      <c r="AN22" s="33">
        <v>5.7308586441884811E-4</v>
      </c>
      <c r="AO22" s="33">
        <v>1.0670311973062502E-4</v>
      </c>
      <c r="AP22" s="16"/>
      <c r="AQ22" s="16"/>
    </row>
    <row r="23" spans="2:43" x14ac:dyDescent="0.25">
      <c r="B23" s="44"/>
      <c r="D23" t="str">
        <f t="shared" si="3"/>
        <v>5.3.5.7-E</v>
      </c>
      <c r="E23" t="s">
        <v>16</v>
      </c>
      <c r="G23" s="13"/>
      <c r="H23" s="13"/>
      <c r="I23" s="13"/>
      <c r="J23" s="13"/>
      <c r="K23" s="24"/>
      <c r="L23" s="20"/>
      <c r="M23" s="13"/>
      <c r="N23" s="13"/>
      <c r="O23" s="13"/>
      <c r="P23" s="13"/>
      <c r="Q23" s="24"/>
      <c r="R23" s="20"/>
      <c r="S23" s="13"/>
      <c r="T23" s="13"/>
      <c r="U23" s="13"/>
      <c r="V23" s="13"/>
      <c r="W23" s="18"/>
      <c r="X23" s="18"/>
      <c r="Z23" s="33">
        <v>0</v>
      </c>
      <c r="AA23" s="33">
        <v>0</v>
      </c>
      <c r="AB23" s="33">
        <v>0</v>
      </c>
      <c r="AC23" s="33">
        <v>5.6966011093232951E-3</v>
      </c>
      <c r="AD23" s="24"/>
      <c r="AE23" s="20"/>
      <c r="AF23" s="33">
        <v>0</v>
      </c>
      <c r="AG23" s="33">
        <v>0</v>
      </c>
      <c r="AH23" s="33">
        <v>0</v>
      </c>
      <c r="AI23" s="33">
        <v>5.6966011093232951E-3</v>
      </c>
      <c r="AJ23" s="15"/>
      <c r="AK23" s="20"/>
      <c r="AL23" s="33">
        <v>0</v>
      </c>
      <c r="AM23" s="33">
        <v>0</v>
      </c>
      <c r="AN23" s="33">
        <v>0</v>
      </c>
      <c r="AO23" s="33">
        <v>5.6966011093232951E-3</v>
      </c>
      <c r="AP23" s="18"/>
      <c r="AQ23" s="18"/>
    </row>
    <row r="24" spans="2:43" x14ac:dyDescent="0.25">
      <c r="B24" s="44"/>
      <c r="D24" t="str">
        <f t="shared" si="3"/>
        <v>5.3.5.7-R</v>
      </c>
      <c r="E24" t="s">
        <v>17</v>
      </c>
      <c r="G24" s="13"/>
      <c r="H24" s="13"/>
      <c r="I24" s="13"/>
      <c r="J24" s="13"/>
      <c r="K24" s="24"/>
      <c r="L24" s="20"/>
      <c r="M24" s="13"/>
      <c r="N24" s="13"/>
      <c r="O24" s="13"/>
      <c r="P24" s="13"/>
      <c r="Q24" s="24"/>
      <c r="R24" s="20"/>
      <c r="S24" s="13"/>
      <c r="T24" s="13"/>
      <c r="U24" s="13"/>
      <c r="V24" s="13"/>
      <c r="W24" s="18"/>
      <c r="X24" s="18"/>
      <c r="Z24" s="33">
        <v>0</v>
      </c>
      <c r="AA24" s="33">
        <v>0</v>
      </c>
      <c r="AB24" s="33">
        <v>0</v>
      </c>
      <c r="AC24" s="33">
        <v>0</v>
      </c>
      <c r="AD24" s="24"/>
      <c r="AE24" s="20"/>
      <c r="AF24" s="33">
        <v>0</v>
      </c>
      <c r="AG24" s="33">
        <v>0</v>
      </c>
      <c r="AH24" s="33">
        <v>0</v>
      </c>
      <c r="AI24" s="33">
        <v>0</v>
      </c>
      <c r="AJ24" s="24"/>
      <c r="AK24" s="20"/>
      <c r="AL24" s="33">
        <v>0</v>
      </c>
      <c r="AM24" s="33">
        <v>0</v>
      </c>
      <c r="AN24" s="33">
        <v>0</v>
      </c>
      <c r="AO24" s="33">
        <v>0</v>
      </c>
      <c r="AP24" s="18"/>
      <c r="AQ24" s="18"/>
    </row>
    <row r="25" spans="2:43" x14ac:dyDescent="0.25">
      <c r="B25" s="44"/>
      <c r="D25" t="str">
        <f t="shared" si="3"/>
        <v>5.3.5.8</v>
      </c>
      <c r="E25" t="s">
        <v>18</v>
      </c>
      <c r="G25" s="13"/>
      <c r="H25" s="13"/>
      <c r="I25" s="13"/>
      <c r="J25" s="13"/>
      <c r="K25" s="24"/>
      <c r="L25" s="20"/>
      <c r="M25" s="13"/>
      <c r="N25" s="13"/>
      <c r="O25" s="13"/>
      <c r="P25" s="13"/>
      <c r="Q25" s="24"/>
      <c r="R25" s="20"/>
      <c r="S25" s="13"/>
      <c r="T25" s="13"/>
      <c r="U25" s="13"/>
      <c r="V25" s="13"/>
      <c r="W25" s="18"/>
      <c r="X25" s="18"/>
      <c r="Z25" s="33">
        <v>0</v>
      </c>
      <c r="AA25" s="33">
        <v>0.20912160046113931</v>
      </c>
      <c r="AB25" s="33">
        <v>0</v>
      </c>
      <c r="AC25" s="33">
        <v>0</v>
      </c>
      <c r="AD25" s="24"/>
      <c r="AE25" s="20"/>
      <c r="AF25" s="33">
        <v>0</v>
      </c>
      <c r="AG25" s="33">
        <v>0.20912160046113931</v>
      </c>
      <c r="AH25" s="33">
        <v>0</v>
      </c>
      <c r="AI25" s="33">
        <v>0</v>
      </c>
      <c r="AJ25" s="24"/>
      <c r="AK25" s="20"/>
      <c r="AL25" s="33">
        <v>0</v>
      </c>
      <c r="AM25" s="33">
        <v>0.20912160046113931</v>
      </c>
      <c r="AN25" s="33">
        <v>0</v>
      </c>
      <c r="AO25" s="33">
        <v>0</v>
      </c>
      <c r="AP25" s="18"/>
      <c r="AQ25" s="18"/>
    </row>
    <row r="26" spans="2:43" x14ac:dyDescent="0.25">
      <c r="B26" s="44"/>
      <c r="D26" t="str">
        <f t="shared" si="3"/>
        <v>5.3.5.9</v>
      </c>
      <c r="E26" t="s">
        <v>19</v>
      </c>
      <c r="G26" s="13"/>
      <c r="H26" s="13"/>
      <c r="I26" s="10">
        <v>4.5499023168093969E-2</v>
      </c>
      <c r="J26" s="13"/>
      <c r="K26" s="19"/>
      <c r="L26" s="12"/>
      <c r="M26" s="13"/>
      <c r="N26" s="13"/>
      <c r="O26" s="10">
        <v>0.14374252296681361</v>
      </c>
      <c r="P26" s="13"/>
      <c r="Q26" s="19"/>
      <c r="R26" s="12"/>
      <c r="S26" s="13"/>
      <c r="T26" s="13"/>
      <c r="U26" s="10">
        <v>0.14374252296681359</v>
      </c>
      <c r="V26" s="13"/>
      <c r="W26" s="19"/>
      <c r="X26" s="19"/>
      <c r="Z26" s="33">
        <v>0</v>
      </c>
      <c r="AA26" s="33">
        <v>0</v>
      </c>
      <c r="AB26" s="33">
        <v>5.8837892509181478E-3</v>
      </c>
      <c r="AC26" s="33">
        <v>0</v>
      </c>
      <c r="AD26" s="21"/>
      <c r="AE26" s="20"/>
      <c r="AF26" s="33">
        <v>0</v>
      </c>
      <c r="AG26" s="33">
        <v>0</v>
      </c>
      <c r="AH26" s="33">
        <v>5.8837892509181478E-3</v>
      </c>
      <c r="AI26" s="33">
        <v>0</v>
      </c>
      <c r="AJ26" s="21"/>
      <c r="AK26" s="20"/>
      <c r="AL26" s="33">
        <v>0</v>
      </c>
      <c r="AM26" s="33">
        <v>0</v>
      </c>
      <c r="AN26" s="33">
        <v>5.8837892509181478E-3</v>
      </c>
      <c r="AO26" s="33">
        <v>0</v>
      </c>
      <c r="AP26" s="16"/>
      <c r="AQ26" s="19"/>
    </row>
    <row r="27" spans="2:43" x14ac:dyDescent="0.25">
      <c r="B27" s="44"/>
      <c r="D27" t="str">
        <f t="shared" si="3"/>
        <v>5.3.5.10</v>
      </c>
      <c r="E27" t="s">
        <v>20</v>
      </c>
      <c r="G27" s="20">
        <v>0</v>
      </c>
      <c r="H27" s="20">
        <v>2.2089409293688427E-3</v>
      </c>
      <c r="I27" s="20">
        <v>0</v>
      </c>
      <c r="J27" s="20">
        <v>0</v>
      </c>
      <c r="K27" s="21"/>
      <c r="L27" s="20"/>
      <c r="M27" s="20">
        <v>0</v>
      </c>
      <c r="N27" s="20">
        <v>2.2089409293688427E-3</v>
      </c>
      <c r="O27" s="20">
        <v>0</v>
      </c>
      <c r="P27" s="20">
        <v>0</v>
      </c>
      <c r="Q27" s="21"/>
      <c r="R27" s="20"/>
      <c r="S27" s="20">
        <v>0</v>
      </c>
      <c r="T27" s="20">
        <v>2.2089409293688427E-3</v>
      </c>
      <c r="U27" s="20">
        <v>0</v>
      </c>
      <c r="V27" s="20">
        <v>0</v>
      </c>
      <c r="W27" s="16"/>
      <c r="X27" s="16"/>
      <c r="Z27" s="33">
        <v>0</v>
      </c>
      <c r="AA27" s="33">
        <v>0</v>
      </c>
      <c r="AB27" s="33">
        <v>0</v>
      </c>
      <c r="AC27" s="33">
        <v>0</v>
      </c>
      <c r="AD27" s="21"/>
      <c r="AE27" s="20"/>
      <c r="AF27" s="33">
        <v>0</v>
      </c>
      <c r="AG27" s="33">
        <v>0</v>
      </c>
      <c r="AH27" s="33">
        <v>0</v>
      </c>
      <c r="AI27" s="33">
        <v>0</v>
      </c>
      <c r="AJ27" s="21"/>
      <c r="AK27" s="20"/>
      <c r="AL27" s="33">
        <v>0</v>
      </c>
      <c r="AM27" s="33">
        <v>0</v>
      </c>
      <c r="AN27" s="33">
        <v>0</v>
      </c>
      <c r="AO27" s="33">
        <v>0</v>
      </c>
      <c r="AP27" s="16"/>
      <c r="AQ27" s="16"/>
    </row>
    <row r="28" spans="2:43" x14ac:dyDescent="0.25">
      <c r="B28" s="44"/>
      <c r="D28" t="str">
        <f t="shared" si="3"/>
        <v>5.3.5.11</v>
      </c>
      <c r="E28" t="s">
        <v>21</v>
      </c>
      <c r="G28" s="20">
        <v>0.11021055803927025</v>
      </c>
      <c r="H28" s="20">
        <v>0</v>
      </c>
      <c r="I28" s="20">
        <v>0.15621666014293098</v>
      </c>
      <c r="J28" s="20">
        <v>0.15382447557563914</v>
      </c>
      <c r="K28" s="21"/>
      <c r="L28" s="20"/>
      <c r="M28" s="20">
        <v>0.11021055803927025</v>
      </c>
      <c r="N28" s="20">
        <v>0</v>
      </c>
      <c r="O28" s="20">
        <v>0.15621666014293098</v>
      </c>
      <c r="P28" s="20">
        <v>0.15382447557563914</v>
      </c>
      <c r="Q28" s="21"/>
      <c r="R28" s="20"/>
      <c r="S28" s="20">
        <v>0.11021055803927025</v>
      </c>
      <c r="T28" s="20">
        <v>0</v>
      </c>
      <c r="U28" s="20">
        <v>0.15621666014293098</v>
      </c>
      <c r="V28" s="20">
        <v>0.15382447557563914</v>
      </c>
      <c r="W28" s="16"/>
      <c r="X28" s="16"/>
      <c r="Z28" s="33">
        <v>0</v>
      </c>
      <c r="AA28" s="33">
        <v>0</v>
      </c>
      <c r="AB28" s="33">
        <v>0</v>
      </c>
      <c r="AC28" s="33">
        <v>0</v>
      </c>
      <c r="AD28" s="21"/>
      <c r="AE28" s="20"/>
      <c r="AF28" s="33">
        <v>0</v>
      </c>
      <c r="AG28" s="33">
        <v>0</v>
      </c>
      <c r="AH28" s="33">
        <v>0</v>
      </c>
      <c r="AI28" s="33">
        <v>0</v>
      </c>
      <c r="AJ28" s="21"/>
      <c r="AK28" s="20"/>
      <c r="AL28" s="33">
        <v>0</v>
      </c>
      <c r="AM28" s="33">
        <v>0</v>
      </c>
      <c r="AN28" s="33">
        <v>0</v>
      </c>
      <c r="AO28" s="33">
        <v>0</v>
      </c>
      <c r="AP28" s="16"/>
      <c r="AQ28" s="16"/>
    </row>
    <row r="29" spans="2:43" x14ac:dyDescent="0.25">
      <c r="B29" s="44"/>
      <c r="D29" t="str">
        <f t="shared" si="3"/>
        <v>5.3.5.12</v>
      </c>
      <c r="E29" t="s">
        <v>22</v>
      </c>
      <c r="G29" s="20">
        <v>0</v>
      </c>
      <c r="H29" s="20">
        <v>0.13409489314774894</v>
      </c>
      <c r="I29" s="20">
        <v>0</v>
      </c>
      <c r="J29" s="20">
        <v>6.7807526192943571E-2</v>
      </c>
      <c r="K29" s="21"/>
      <c r="L29" s="20"/>
      <c r="M29" s="20">
        <v>0</v>
      </c>
      <c r="N29" s="20">
        <v>0.13409489314774894</v>
      </c>
      <c r="O29" s="20">
        <v>0</v>
      </c>
      <c r="P29" s="20">
        <v>6.7807526192943571E-2</v>
      </c>
      <c r="Q29" s="21"/>
      <c r="R29" s="20"/>
      <c r="S29" s="20">
        <v>0</v>
      </c>
      <c r="T29" s="20">
        <v>0.13409489314774894</v>
      </c>
      <c r="U29" s="20">
        <v>0</v>
      </c>
      <c r="V29" s="20">
        <v>6.7807526192943571E-2</v>
      </c>
      <c r="W29" s="16"/>
      <c r="X29" s="16"/>
      <c r="Z29" s="33">
        <v>0</v>
      </c>
      <c r="AA29" s="33">
        <v>0</v>
      </c>
      <c r="AB29" s="33">
        <v>0</v>
      </c>
      <c r="AC29" s="33">
        <v>0</v>
      </c>
      <c r="AD29" s="21"/>
      <c r="AE29" s="20"/>
      <c r="AF29" s="33">
        <v>0</v>
      </c>
      <c r="AG29" s="33">
        <v>0</v>
      </c>
      <c r="AH29" s="33">
        <v>0</v>
      </c>
      <c r="AI29" s="33">
        <v>0</v>
      </c>
      <c r="AJ29" s="21"/>
      <c r="AK29" s="20"/>
      <c r="AL29" s="33">
        <v>0</v>
      </c>
      <c r="AM29" s="33">
        <v>0</v>
      </c>
      <c r="AN29" s="33">
        <v>0</v>
      </c>
      <c r="AO29" s="33">
        <v>0</v>
      </c>
      <c r="AP29" s="16"/>
      <c r="AQ29" s="16"/>
    </row>
    <row r="30" spans="2:43" x14ac:dyDescent="0.25">
      <c r="B30" s="44"/>
      <c r="D30" t="str">
        <f t="shared" si="3"/>
        <v>5.3.5.13</v>
      </c>
      <c r="E30" t="s">
        <v>23</v>
      </c>
      <c r="G30" s="13"/>
      <c r="H30" s="13"/>
      <c r="I30" s="13"/>
      <c r="J30" s="13"/>
      <c r="K30" s="24"/>
      <c r="L30" s="20"/>
      <c r="M30" s="13"/>
      <c r="N30" s="13"/>
      <c r="O30" s="13"/>
      <c r="P30" s="13"/>
      <c r="Q30" s="24"/>
      <c r="R30" s="20"/>
      <c r="S30" s="13"/>
      <c r="T30" s="13"/>
      <c r="U30" s="13"/>
      <c r="V30" s="13"/>
      <c r="W30" s="18"/>
      <c r="X30" s="18"/>
      <c r="Z30" s="33">
        <v>1.403973637374591E-2</v>
      </c>
      <c r="AA30" s="33">
        <v>3.8738924851739668E-3</v>
      </c>
      <c r="AB30" s="33">
        <v>5.1577727797696322E-3</v>
      </c>
      <c r="AC30" s="33">
        <v>9.6032807757562505E-4</v>
      </c>
      <c r="AD30" s="15"/>
      <c r="AE30" s="20"/>
      <c r="AF30" s="33">
        <v>1.403973637374591E-2</v>
      </c>
      <c r="AG30" s="33">
        <v>3.8738924851739668E-3</v>
      </c>
      <c r="AH30" s="33">
        <v>5.1577727797696322E-3</v>
      </c>
      <c r="AI30" s="33">
        <v>9.6032807757562505E-4</v>
      </c>
      <c r="AJ30" s="15"/>
      <c r="AK30" s="20"/>
      <c r="AL30" s="33">
        <v>1.403973637374591E-2</v>
      </c>
      <c r="AM30" s="33">
        <v>3.8738924851739668E-3</v>
      </c>
      <c r="AN30" s="33">
        <v>5.1577727797696322E-3</v>
      </c>
      <c r="AO30" s="33">
        <v>9.6032807757562505E-4</v>
      </c>
      <c r="AP30" s="15"/>
      <c r="AQ30" s="15"/>
    </row>
    <row r="31" spans="2:43" x14ac:dyDescent="0.25">
      <c r="B31" s="44"/>
      <c r="D31" t="str">
        <f t="shared" si="3"/>
        <v>5.3.5.14</v>
      </c>
      <c r="E31" t="s">
        <v>24</v>
      </c>
      <c r="G31" s="20">
        <v>7.5209379800837825E-3</v>
      </c>
      <c r="H31" s="20">
        <v>1.2831817020088142E-2</v>
      </c>
      <c r="I31" s="20">
        <v>0</v>
      </c>
      <c r="J31" s="20">
        <v>0</v>
      </c>
      <c r="K31" s="21"/>
      <c r="L31" s="20"/>
      <c r="M31" s="20">
        <v>7.5209379800837825E-3</v>
      </c>
      <c r="N31" s="20">
        <v>1.2831817020088142E-2</v>
      </c>
      <c r="O31" s="20">
        <v>0</v>
      </c>
      <c r="P31" s="20">
        <v>0</v>
      </c>
      <c r="Q31" s="21"/>
      <c r="R31" s="20"/>
      <c r="S31" s="20">
        <v>7.5209379800837825E-3</v>
      </c>
      <c r="T31" s="20">
        <v>1.2831817020088142E-2</v>
      </c>
      <c r="U31" s="20">
        <v>0</v>
      </c>
      <c r="V31" s="20">
        <v>0</v>
      </c>
      <c r="W31" s="16"/>
      <c r="X31" s="16"/>
      <c r="Z31" s="33">
        <v>1.9550564339523962E-5</v>
      </c>
      <c r="AA31" s="33">
        <v>0</v>
      </c>
      <c r="AB31" s="33">
        <v>0</v>
      </c>
      <c r="AC31" s="33">
        <v>0</v>
      </c>
      <c r="AD31" s="15"/>
      <c r="AE31" s="20"/>
      <c r="AF31" s="33">
        <v>1.9550564339523962E-5</v>
      </c>
      <c r="AG31" s="33">
        <v>0</v>
      </c>
      <c r="AH31" s="33">
        <v>0</v>
      </c>
      <c r="AI31" s="33">
        <v>0</v>
      </c>
      <c r="AJ31" s="15"/>
      <c r="AK31" s="20"/>
      <c r="AL31" s="33">
        <v>1.9550564339523962E-5</v>
      </c>
      <c r="AM31" s="33">
        <v>0</v>
      </c>
      <c r="AN31" s="33">
        <v>0</v>
      </c>
      <c r="AO31" s="33">
        <v>0</v>
      </c>
      <c r="AP31" s="15"/>
      <c r="AQ31" s="15"/>
    </row>
    <row r="32" spans="2:43" x14ac:dyDescent="0.25">
      <c r="B32" s="44"/>
      <c r="D32" t="str">
        <f t="shared" si="3"/>
        <v>5.3.5.15</v>
      </c>
      <c r="E32" t="s">
        <v>25</v>
      </c>
      <c r="G32" s="13"/>
      <c r="H32" s="13"/>
      <c r="I32" s="13"/>
      <c r="J32" s="10">
        <v>0.21945946341600581</v>
      </c>
      <c r="K32" s="19"/>
      <c r="L32" s="12"/>
      <c r="M32" s="13"/>
      <c r="N32" s="13"/>
      <c r="O32" s="13"/>
      <c r="P32" s="10">
        <v>0.21945946341600586</v>
      </c>
      <c r="Q32" s="19"/>
      <c r="R32" s="12"/>
      <c r="S32" s="13"/>
      <c r="T32" s="13"/>
      <c r="U32" s="13"/>
      <c r="V32" s="10">
        <v>0.21945946341600583</v>
      </c>
      <c r="W32" s="19"/>
      <c r="X32" s="19"/>
      <c r="Z32" s="33">
        <v>0</v>
      </c>
      <c r="AA32" s="33">
        <v>0</v>
      </c>
      <c r="AB32" s="33">
        <v>0</v>
      </c>
      <c r="AC32" s="33">
        <v>0.25483890050665814</v>
      </c>
      <c r="AD32" s="15"/>
      <c r="AE32" s="20"/>
      <c r="AF32" s="33">
        <v>0</v>
      </c>
      <c r="AG32" s="33">
        <v>0</v>
      </c>
      <c r="AH32" s="33">
        <v>0</v>
      </c>
      <c r="AI32" s="33">
        <v>0.25483890050665814</v>
      </c>
      <c r="AJ32" s="15"/>
      <c r="AK32" s="20"/>
      <c r="AL32" s="33">
        <v>0</v>
      </c>
      <c r="AM32" s="33">
        <v>0</v>
      </c>
      <c r="AN32" s="33">
        <v>0</v>
      </c>
      <c r="AO32" s="33">
        <v>0.25483890050665814</v>
      </c>
      <c r="AP32" s="15"/>
      <c r="AQ32" s="15"/>
    </row>
    <row r="33" spans="2:43" x14ac:dyDescent="0.25">
      <c r="B33" s="44"/>
      <c r="D33" t="str">
        <f t="shared" si="3"/>
        <v>5.3.5.16</v>
      </c>
      <c r="E33" t="s">
        <v>34</v>
      </c>
      <c r="G33" s="22"/>
      <c r="H33" s="22"/>
      <c r="I33" s="22"/>
      <c r="J33" s="22"/>
      <c r="K33" s="23"/>
      <c r="L33" s="22"/>
      <c r="M33" s="22"/>
      <c r="N33" s="22"/>
      <c r="O33" s="22"/>
      <c r="P33" s="22"/>
      <c r="Q33" s="23"/>
      <c r="R33" s="22"/>
      <c r="S33" s="22"/>
      <c r="T33" s="22"/>
      <c r="U33" s="22"/>
      <c r="V33" s="22"/>
      <c r="W33" s="17"/>
      <c r="X33" s="17"/>
      <c r="Z33" s="22"/>
      <c r="AA33" s="22"/>
      <c r="AB33" s="22"/>
      <c r="AC33" s="22"/>
      <c r="AD33" s="15"/>
      <c r="AE33" s="20"/>
      <c r="AF33" s="22"/>
      <c r="AG33" s="22"/>
      <c r="AH33" s="22"/>
      <c r="AI33" s="22"/>
      <c r="AJ33" s="15"/>
      <c r="AK33" s="20"/>
      <c r="AL33" s="22"/>
      <c r="AM33" s="22"/>
      <c r="AN33" s="22"/>
      <c r="AO33" s="22"/>
      <c r="AP33" s="15"/>
      <c r="AQ33" s="15"/>
    </row>
    <row r="34" spans="2:43" x14ac:dyDescent="0.25">
      <c r="B34" s="44"/>
      <c r="D34" t="str">
        <f t="shared" si="3"/>
        <v>5.3.5.19</v>
      </c>
      <c r="E34" t="s">
        <v>26</v>
      </c>
      <c r="G34" s="20">
        <v>7.7645030828635223E-3</v>
      </c>
      <c r="H34" s="20">
        <v>0</v>
      </c>
      <c r="I34" s="20">
        <v>0</v>
      </c>
      <c r="J34" s="20">
        <v>7.9981640340881822E-3</v>
      </c>
      <c r="K34" s="21"/>
      <c r="L34" s="20"/>
      <c r="M34" s="20">
        <v>7.7645030828635223E-3</v>
      </c>
      <c r="N34" s="20">
        <v>0</v>
      </c>
      <c r="O34" s="20">
        <v>0</v>
      </c>
      <c r="P34" s="20">
        <v>7.9981640340881822E-3</v>
      </c>
      <c r="Q34" s="21"/>
      <c r="R34" s="20"/>
      <c r="S34" s="20">
        <v>7.7645030828635223E-3</v>
      </c>
      <c r="T34" s="20">
        <v>0</v>
      </c>
      <c r="U34" s="20">
        <v>0</v>
      </c>
      <c r="V34" s="20">
        <v>7.9981640340881822E-3</v>
      </c>
      <c r="W34" s="16"/>
      <c r="X34" s="16"/>
      <c r="Z34" s="33">
        <v>3.1918793983965535E-3</v>
      </c>
      <c r="AA34" s="33">
        <v>0</v>
      </c>
      <c r="AB34" s="33">
        <v>0</v>
      </c>
      <c r="AC34" s="33">
        <v>1.1087981535024827E-2</v>
      </c>
      <c r="AD34" s="15"/>
      <c r="AE34" s="20"/>
      <c r="AF34" s="33">
        <v>3.1918793983965535E-3</v>
      </c>
      <c r="AG34" s="33">
        <v>0</v>
      </c>
      <c r="AH34" s="33">
        <v>0</v>
      </c>
      <c r="AI34" s="33">
        <v>1.1087981535024827E-2</v>
      </c>
      <c r="AJ34" s="15"/>
      <c r="AK34" s="20"/>
      <c r="AL34" s="33">
        <v>3.1918793983965535E-3</v>
      </c>
      <c r="AM34" s="33">
        <v>0</v>
      </c>
      <c r="AN34" s="33">
        <v>0</v>
      </c>
      <c r="AO34" s="33">
        <v>1.1087981535024827E-2</v>
      </c>
      <c r="AP34" s="16"/>
      <c r="AQ34" s="16"/>
    </row>
    <row r="35" spans="2:43" x14ac:dyDescent="0.25">
      <c r="B35" s="44"/>
      <c r="D35" t="str">
        <f t="shared" si="3"/>
        <v>5.3.5.20</v>
      </c>
      <c r="E35" t="s">
        <v>27</v>
      </c>
      <c r="G35" s="20">
        <v>0.52318591634227074</v>
      </c>
      <c r="H35" s="20">
        <v>0.48106714428379027</v>
      </c>
      <c r="I35" s="20">
        <v>0.77468952616672127</v>
      </c>
      <c r="J35" s="20">
        <v>0.54126109193432181</v>
      </c>
      <c r="K35" s="21"/>
      <c r="L35" s="20"/>
      <c r="M35" s="20">
        <v>0.52318591634227074</v>
      </c>
      <c r="N35" s="20">
        <v>0.48106714428379027</v>
      </c>
      <c r="O35" s="20">
        <v>0.67644602636800166</v>
      </c>
      <c r="P35" s="20">
        <v>0.54126109193432181</v>
      </c>
      <c r="Q35" s="21"/>
      <c r="R35" s="20"/>
      <c r="S35" s="20">
        <v>0.52318591634227074</v>
      </c>
      <c r="T35" s="20">
        <v>0.48106714428379027</v>
      </c>
      <c r="U35" s="20">
        <v>0.67644602636800166</v>
      </c>
      <c r="V35" s="20">
        <v>0.54126109193432181</v>
      </c>
      <c r="W35" s="16"/>
      <c r="X35" s="16"/>
      <c r="Z35" s="33">
        <v>0</v>
      </c>
      <c r="AA35" s="33">
        <v>0</v>
      </c>
      <c r="AB35" s="33">
        <v>0</v>
      </c>
      <c r="AC35" s="33">
        <v>0</v>
      </c>
      <c r="AD35" s="21"/>
      <c r="AE35" s="20"/>
      <c r="AF35" s="33">
        <v>0</v>
      </c>
      <c r="AG35" s="33">
        <v>0</v>
      </c>
      <c r="AH35" s="33">
        <v>0</v>
      </c>
      <c r="AI35" s="33">
        <v>0</v>
      </c>
      <c r="AJ35" s="21"/>
      <c r="AK35" s="20"/>
      <c r="AL35" s="33">
        <v>0</v>
      </c>
      <c r="AM35" s="33">
        <v>0</v>
      </c>
      <c r="AN35" s="33">
        <v>0</v>
      </c>
      <c r="AO35" s="33">
        <v>0</v>
      </c>
      <c r="AP35" s="16"/>
      <c r="AQ35" s="16"/>
    </row>
    <row r="36" spans="2:43" x14ac:dyDescent="0.25">
      <c r="G36" s="35">
        <f>SUM(G17:G35)</f>
        <v>1</v>
      </c>
      <c r="H36" s="35">
        <f>SUM(H17:H35)</f>
        <v>1</v>
      </c>
      <c r="I36" s="35">
        <f>SUM(I17:I35)</f>
        <v>1</v>
      </c>
      <c r="J36" s="35">
        <f>SUM(J17:J35)</f>
        <v>1</v>
      </c>
      <c r="K36" s="21"/>
      <c r="L36" s="20"/>
      <c r="M36" s="35">
        <f>SUM(M17:M35)</f>
        <v>1</v>
      </c>
      <c r="N36" s="35">
        <f>SUM(N17:N35)</f>
        <v>1</v>
      </c>
      <c r="O36" s="35">
        <f>SUM(O17:O35)</f>
        <v>1</v>
      </c>
      <c r="P36" s="35">
        <f>SUM(P17:P35)</f>
        <v>1</v>
      </c>
      <c r="Q36" s="21"/>
      <c r="R36" s="20"/>
      <c r="S36" s="35">
        <f>SUM(S17:S35)</f>
        <v>1</v>
      </c>
      <c r="T36" s="35">
        <f>SUM(T17:T35)</f>
        <v>1</v>
      </c>
      <c r="U36" s="35">
        <f>SUM(U17:U35)</f>
        <v>1</v>
      </c>
      <c r="V36" s="35">
        <f>SUM(V17:V35)</f>
        <v>1</v>
      </c>
      <c r="W36" s="16"/>
      <c r="X36" s="16"/>
      <c r="Z36" s="35">
        <f>SUM(Z17:Z35)</f>
        <v>1.0000000000000007</v>
      </c>
      <c r="AA36" s="35">
        <f>SUM(AA17:AA35)</f>
        <v>0.99999999999999978</v>
      </c>
      <c r="AB36" s="35">
        <f>SUM(AB17:AB35)</f>
        <v>1</v>
      </c>
      <c r="AC36" s="35">
        <f>SUM(AC17:AC35)</f>
        <v>0.99999999999999956</v>
      </c>
      <c r="AD36" s="21"/>
      <c r="AE36" s="20"/>
      <c r="AF36" s="35">
        <f>SUM(AF17:AF35)</f>
        <v>1.0000000000000007</v>
      </c>
      <c r="AG36" s="35">
        <f>SUM(AG17:AG35)</f>
        <v>0.99999999999999978</v>
      </c>
      <c r="AH36" s="35">
        <f>SUM(AH17:AH35)</f>
        <v>1</v>
      </c>
      <c r="AI36" s="35">
        <f>SUM(AI17:AI35)</f>
        <v>0.99999999999999956</v>
      </c>
      <c r="AJ36" s="21"/>
      <c r="AK36" s="20"/>
      <c r="AL36" s="35">
        <f>SUM(AL17:AL35)</f>
        <v>1.0000000000000007</v>
      </c>
      <c r="AM36" s="35">
        <f>SUM(AM17:AM35)</f>
        <v>0.99999999999999978</v>
      </c>
      <c r="AN36" s="35">
        <f>SUM(AN17:AN35)</f>
        <v>1</v>
      </c>
      <c r="AO36" s="35">
        <f>SUM(AO17:AO35)</f>
        <v>0.99999999999999956</v>
      </c>
      <c r="AP36" s="16"/>
      <c r="AQ36" s="16"/>
    </row>
    <row r="37" spans="2:43" x14ac:dyDescent="0.25">
      <c r="F37" s="25"/>
      <c r="G37" s="34"/>
      <c r="H37" s="34"/>
      <c r="I37" s="34"/>
      <c r="J37" s="34"/>
      <c r="K37" s="28"/>
      <c r="L37" s="26"/>
      <c r="M37" s="26"/>
      <c r="N37" s="26"/>
      <c r="O37" s="26"/>
      <c r="P37" s="26"/>
      <c r="Q37" s="28"/>
      <c r="R37" s="26"/>
      <c r="S37" s="26"/>
      <c r="T37" s="26"/>
      <c r="U37" s="26"/>
      <c r="V37" s="26"/>
      <c r="W37" s="28"/>
      <c r="X37" s="40"/>
      <c r="Z37" s="26"/>
      <c r="AA37" s="27"/>
      <c r="AB37" s="27"/>
      <c r="AC37" s="27"/>
      <c r="AD37" s="28"/>
      <c r="AE37" s="26"/>
      <c r="AF37" s="26"/>
      <c r="AG37" s="26"/>
      <c r="AH37" s="26"/>
      <c r="AI37" s="26"/>
      <c r="AJ37" s="28"/>
      <c r="AK37" s="26"/>
      <c r="AL37" s="26"/>
      <c r="AM37" s="26"/>
      <c r="AN37" s="26"/>
      <c r="AO37" s="26"/>
      <c r="AP37" s="28"/>
      <c r="AQ37" s="40"/>
    </row>
    <row r="38" spans="2:43" x14ac:dyDescent="0.25">
      <c r="F38" s="29"/>
      <c r="G38" s="30"/>
      <c r="H38" s="31"/>
      <c r="I38" s="31"/>
      <c r="J38" s="31"/>
      <c r="K38" s="32"/>
      <c r="L38" s="30"/>
      <c r="M38" s="30"/>
      <c r="N38" s="30"/>
      <c r="O38" s="30"/>
      <c r="P38" s="30"/>
      <c r="Q38" s="32"/>
      <c r="R38" s="30"/>
      <c r="S38" s="30"/>
      <c r="T38" s="30"/>
      <c r="U38" s="30"/>
      <c r="V38" s="30"/>
      <c r="W38" s="32"/>
      <c r="X38" s="40"/>
      <c r="Z38" s="30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</row>
    <row r="39" spans="2:43" x14ac:dyDescent="0.25">
      <c r="B39" s="44" t="s">
        <v>42</v>
      </c>
      <c r="D39" t="str">
        <f>REPLACE(E39,1,1,"5")</f>
        <v>5.3.5.1</v>
      </c>
      <c r="E39" t="s">
        <v>10</v>
      </c>
      <c r="G39" s="12">
        <f>G$15*G17</f>
        <v>1297206.1110319498</v>
      </c>
      <c r="H39" s="12">
        <f>H$15*H17</f>
        <v>1654133.3042496366</v>
      </c>
      <c r="I39" s="12">
        <f>I$15*I17</f>
        <v>2513064.2778538</v>
      </c>
      <c r="J39" s="12">
        <f>J$15*J17</f>
        <v>4332877.3251295974</v>
      </c>
      <c r="K39" s="19">
        <f t="shared" ref="K39:K56" si="4">SUM(G39:J39)</f>
        <v>9797281.0182649828</v>
      </c>
      <c r="L39" s="12"/>
      <c r="M39" s="12">
        <f>M$15*M17</f>
        <v>1336122.2943629082</v>
      </c>
      <c r="N39" s="12">
        <f>N$15*N17</f>
        <v>1646957.0359269716</v>
      </c>
      <c r="O39" s="12">
        <f>O$15*O17</f>
        <v>2588456.206189414</v>
      </c>
      <c r="P39" s="12">
        <f>P$15*P17</f>
        <v>4440205.8167541428</v>
      </c>
      <c r="Q39" s="19">
        <f t="shared" ref="Q39:Q56" si="5">SUM(M39:P39)</f>
        <v>10011741.353233438</v>
      </c>
      <c r="R39" s="12"/>
      <c r="S39" s="12">
        <f>S$15*S17</f>
        <v>1376205.9631937959</v>
      </c>
      <c r="T39" s="12">
        <f>T$15*T17</f>
        <v>1639565.4795546266</v>
      </c>
      <c r="U39" s="12">
        <f>U$15*U17</f>
        <v>2666109.8923750971</v>
      </c>
      <c r="V39" s="12">
        <f>V$15*V17</f>
        <v>4550187.7174241915</v>
      </c>
      <c r="W39" s="19">
        <f t="shared" ref="W39:W56" si="6">SUM(S39:V39)</f>
        <v>10232069.052547712</v>
      </c>
      <c r="X39" s="19">
        <f>SUM(W39,Q39,K39)</f>
        <v>30041091.424046133</v>
      </c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</row>
    <row r="40" spans="2:43" x14ac:dyDescent="0.25">
      <c r="B40" s="44"/>
      <c r="D40" t="str">
        <f t="shared" ref="D40:D57" si="7">REPLACE(E40,1,1,"5")</f>
        <v>5.3.5.2</v>
      </c>
      <c r="E40" t="s">
        <v>11</v>
      </c>
      <c r="G40" s="12">
        <f>G15-SUM(G39,G42,G44,G49,G50,G51,G53,G56,G57)</f>
        <v>59044503.329851434</v>
      </c>
      <c r="H40" s="13"/>
      <c r="I40" s="13"/>
      <c r="J40" s="13"/>
      <c r="K40" s="19">
        <f t="shared" si="4"/>
        <v>59044503.329851434</v>
      </c>
      <c r="L40" s="12"/>
      <c r="M40" s="12">
        <f>M15-SUM(M39,M42,M44,M49,M50,M51,M53,M56,M57)</f>
        <v>60815838.429746985</v>
      </c>
      <c r="N40" s="13"/>
      <c r="O40" s="13"/>
      <c r="P40" s="13"/>
      <c r="Q40" s="19">
        <f t="shared" si="5"/>
        <v>60815838.429746985</v>
      </c>
      <c r="R40" s="12"/>
      <c r="S40" s="12">
        <f>S15-SUM(S39,S42,S44,S49,S50,S51,S53,S56,S57)</f>
        <v>62640313.582639396</v>
      </c>
      <c r="T40" s="13"/>
      <c r="U40" s="13"/>
      <c r="V40" s="13"/>
      <c r="W40" s="19">
        <f t="shared" si="6"/>
        <v>62640313.582639396</v>
      </c>
      <c r="X40" s="19">
        <f t="shared" ref="X40:X57" si="8">SUM(W40,Q40,K40)</f>
        <v>182500655.34223783</v>
      </c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</row>
    <row r="41" spans="2:43" x14ac:dyDescent="0.25">
      <c r="B41" s="44"/>
      <c r="D41" t="str">
        <f t="shared" si="7"/>
        <v>5.3.5.3</v>
      </c>
      <c r="E41" t="s">
        <v>12</v>
      </c>
      <c r="G41" s="13"/>
      <c r="H41" s="12">
        <f>H15-SUM(H39,H42,H44,H49,H50,H51,H53,H56,H57)</f>
        <v>12956000.759999916</v>
      </c>
      <c r="I41" s="13"/>
      <c r="J41" s="13"/>
      <c r="K41" s="19">
        <f t="shared" si="4"/>
        <v>12956000.759999916</v>
      </c>
      <c r="L41" s="12"/>
      <c r="M41" s="13"/>
      <c r="N41" s="12">
        <f>N15-SUM(N39,N42,N44,N49,N50,N51,N53,N56,N57)</f>
        <v>12896499.22281374</v>
      </c>
      <c r="O41" s="13"/>
      <c r="P41" s="13"/>
      <c r="Q41" s="19">
        <f t="shared" si="5"/>
        <v>12896499.22281374</v>
      </c>
      <c r="R41" s="12"/>
      <c r="S41" s="13"/>
      <c r="T41" s="12">
        <f>T15-SUM(T39,T42,T44,T49,T50,T51,T53,T56,T57)</f>
        <v>12835212.63951198</v>
      </c>
      <c r="U41" s="13"/>
      <c r="V41" s="13"/>
      <c r="W41" s="19">
        <f t="shared" si="6"/>
        <v>12835212.63951198</v>
      </c>
      <c r="X41" s="19">
        <f t="shared" si="8"/>
        <v>38687712.622325636</v>
      </c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</row>
    <row r="42" spans="2:43" x14ac:dyDescent="0.25">
      <c r="B42" s="44"/>
      <c r="D42" t="str">
        <f t="shared" si="7"/>
        <v>5.3.5.4</v>
      </c>
      <c r="E42" t="s">
        <v>13</v>
      </c>
      <c r="G42" s="12">
        <f>G$15*G20</f>
        <v>1655910.8608862958</v>
      </c>
      <c r="H42" s="12">
        <f>H$15*H20</f>
        <v>308347.70293808542</v>
      </c>
      <c r="I42" s="12">
        <f>I$15*I20</f>
        <v>0</v>
      </c>
      <c r="J42" s="12">
        <f>J$15*J20</f>
        <v>0</v>
      </c>
      <c r="K42" s="19">
        <f t="shared" si="4"/>
        <v>1964258.5638243812</v>
      </c>
      <c r="L42" s="12"/>
      <c r="M42" s="12">
        <f>M$15*M20</f>
        <v>1705588.1867128846</v>
      </c>
      <c r="N42" s="12">
        <f>N$15*N20</f>
        <v>307009.97166378231</v>
      </c>
      <c r="O42" s="12">
        <f>O$15*O20</f>
        <v>0</v>
      </c>
      <c r="P42" s="12">
        <f>P$15*P20</f>
        <v>0</v>
      </c>
      <c r="Q42" s="19">
        <f t="shared" si="5"/>
        <v>2012598.158376667</v>
      </c>
      <c r="R42" s="12"/>
      <c r="S42" s="12">
        <f>S$15*S20</f>
        <v>1756755.8323142715</v>
      </c>
      <c r="T42" s="12">
        <f>T$15*T20</f>
        <v>305632.10845125007</v>
      </c>
      <c r="U42" s="12">
        <f>U$15*U20</f>
        <v>0</v>
      </c>
      <c r="V42" s="12">
        <f>V$15*V20</f>
        <v>0</v>
      </c>
      <c r="W42" s="19">
        <f t="shared" si="6"/>
        <v>2062387.9407655215</v>
      </c>
      <c r="X42" s="19">
        <f t="shared" si="8"/>
        <v>6039244.6629665699</v>
      </c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</row>
    <row r="43" spans="2:43" x14ac:dyDescent="0.25">
      <c r="B43" s="44"/>
      <c r="D43" t="str">
        <f t="shared" si="7"/>
        <v>5.3.5.5</v>
      </c>
      <c r="E43" t="s">
        <v>14</v>
      </c>
      <c r="G43" s="12">
        <f>G9</f>
        <v>0</v>
      </c>
      <c r="H43" s="12">
        <f>H9</f>
        <v>0</v>
      </c>
      <c r="I43" s="12">
        <f>I9</f>
        <v>0</v>
      </c>
      <c r="J43" s="12">
        <f>J9</f>
        <v>25000000</v>
      </c>
      <c r="K43" s="19">
        <f t="shared" si="4"/>
        <v>25000000</v>
      </c>
      <c r="L43" s="12"/>
      <c r="M43" s="12">
        <f>M9</f>
        <v>0</v>
      </c>
      <c r="N43" s="12">
        <f>N9</f>
        <v>0</v>
      </c>
      <c r="O43" s="12">
        <f>O9</f>
        <v>0</v>
      </c>
      <c r="P43" s="12">
        <f>P9</f>
        <v>25624999.999999996</v>
      </c>
      <c r="Q43" s="19">
        <f t="shared" si="5"/>
        <v>25624999.999999996</v>
      </c>
      <c r="R43" s="12"/>
      <c r="S43" s="12">
        <f>S9</f>
        <v>0</v>
      </c>
      <c r="T43" s="12">
        <f>T9</f>
        <v>0</v>
      </c>
      <c r="U43" s="12">
        <f>U9</f>
        <v>0</v>
      </c>
      <c r="V43" s="12">
        <f>V9</f>
        <v>26265624.999999993</v>
      </c>
      <c r="W43" s="19">
        <f t="shared" si="6"/>
        <v>26265624.999999993</v>
      </c>
      <c r="X43" s="19">
        <f t="shared" si="8"/>
        <v>76890624.999999985</v>
      </c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</row>
    <row r="44" spans="2:43" x14ac:dyDescent="0.25">
      <c r="B44" s="44"/>
      <c r="D44" t="str">
        <f t="shared" si="7"/>
        <v>5.3.5.6</v>
      </c>
      <c r="E44" t="s">
        <v>15</v>
      </c>
      <c r="G44" s="12">
        <f>G8*G11*0.35</f>
        <v>600301.89849857299</v>
      </c>
      <c r="H44" s="12">
        <f>H8*H11*0.35</f>
        <v>95910.401761144734</v>
      </c>
      <c r="I44" s="12">
        <f>I8*I11*0.35</f>
        <v>288743</v>
      </c>
      <c r="J44" s="12">
        <f>J8*J11*0.35</f>
        <v>4702600</v>
      </c>
      <c r="K44" s="19">
        <f t="shared" si="4"/>
        <v>5687555.3002597177</v>
      </c>
      <c r="L44" s="12"/>
      <c r="M44" s="12">
        <f>M8*M11*0.35</f>
        <v>618310.95545353007</v>
      </c>
      <c r="N44" s="12">
        <f>N8*N11*0.35</f>
        <v>98787.713813979062</v>
      </c>
      <c r="O44" s="12">
        <f>O8*O11*0.35</f>
        <v>297405.28999999992</v>
      </c>
      <c r="P44" s="12">
        <f>P8*P11*0.35</f>
        <v>4843678</v>
      </c>
      <c r="Q44" s="19">
        <f t="shared" si="5"/>
        <v>5858181.9592675092</v>
      </c>
      <c r="R44" s="12"/>
      <c r="S44" s="12">
        <f>S8*S11*0.35</f>
        <v>636860.28411713615</v>
      </c>
      <c r="T44" s="12">
        <f>T8*T11*0.35</f>
        <v>101751.34522839844</v>
      </c>
      <c r="U44" s="12">
        <f>U8*U11*0.35</f>
        <v>306327.44870000001</v>
      </c>
      <c r="V44" s="12">
        <f>V8*V11*0.35</f>
        <v>4988988.3399999989</v>
      </c>
      <c r="W44" s="19">
        <f t="shared" si="6"/>
        <v>6033927.4180455338</v>
      </c>
      <c r="X44" s="19">
        <f t="shared" si="8"/>
        <v>17579664.677572761</v>
      </c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</row>
    <row r="45" spans="2:43" x14ac:dyDescent="0.25">
      <c r="B45" s="44"/>
      <c r="D45" t="s">
        <v>36</v>
      </c>
      <c r="E45" t="s">
        <v>16</v>
      </c>
      <c r="G45" s="13"/>
      <c r="H45" s="13"/>
      <c r="I45" s="13"/>
      <c r="J45" s="12">
        <f>J7*J11</f>
        <v>7155000</v>
      </c>
      <c r="K45" s="19">
        <f t="shared" si="4"/>
        <v>7155000</v>
      </c>
      <c r="L45" s="12"/>
      <c r="M45" s="13"/>
      <c r="N45" s="13"/>
      <c r="O45" s="13"/>
      <c r="P45" s="12">
        <f>P7*P11</f>
        <v>7369650.0000000009</v>
      </c>
      <c r="Q45" s="19">
        <f t="shared" si="5"/>
        <v>7369650.0000000009</v>
      </c>
      <c r="R45" s="12"/>
      <c r="S45" s="13"/>
      <c r="T45" s="13"/>
      <c r="U45" s="13"/>
      <c r="V45" s="12">
        <f>V7*V11</f>
        <v>7590739.5000000009</v>
      </c>
      <c r="W45" s="19">
        <f t="shared" si="6"/>
        <v>7590739.5000000009</v>
      </c>
      <c r="X45" s="19">
        <f t="shared" si="8"/>
        <v>22115389.5</v>
      </c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</row>
    <row r="46" spans="2:43" x14ac:dyDescent="0.25">
      <c r="B46" s="44"/>
      <c r="D46" t="s">
        <v>37</v>
      </c>
      <c r="E46" t="s">
        <v>17</v>
      </c>
      <c r="G46" s="12">
        <f>G7</f>
        <v>0</v>
      </c>
      <c r="H46" s="13"/>
      <c r="I46" s="13"/>
      <c r="J46" s="13"/>
      <c r="K46" s="19">
        <f t="shared" si="4"/>
        <v>0</v>
      </c>
      <c r="L46" s="12"/>
      <c r="M46" s="12">
        <f>M7</f>
        <v>0</v>
      </c>
      <c r="N46" s="13"/>
      <c r="O46" s="13"/>
      <c r="P46" s="13"/>
      <c r="Q46" s="19">
        <f t="shared" si="5"/>
        <v>0</v>
      </c>
      <c r="R46" s="12"/>
      <c r="S46" s="12">
        <f>S7</f>
        <v>0</v>
      </c>
      <c r="T46" s="13"/>
      <c r="U46" s="13"/>
      <c r="V46" s="13"/>
      <c r="W46" s="19">
        <f t="shared" si="6"/>
        <v>0</v>
      </c>
      <c r="X46" s="19">
        <f t="shared" si="8"/>
        <v>0</v>
      </c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</row>
    <row r="47" spans="2:43" x14ac:dyDescent="0.25">
      <c r="B47" s="44"/>
      <c r="D47" t="str">
        <f t="shared" si="7"/>
        <v>5.3.5.8</v>
      </c>
      <c r="E47" t="s">
        <v>18</v>
      </c>
      <c r="G47" s="13"/>
      <c r="H47" s="12">
        <f>H7*H11</f>
        <v>5597496.9730324708</v>
      </c>
      <c r="I47" s="13"/>
      <c r="J47" s="13"/>
      <c r="K47" s="19">
        <f t="shared" si="4"/>
        <v>5597496.9730324708</v>
      </c>
      <c r="L47" s="12"/>
      <c r="M47" s="13"/>
      <c r="N47" s="12">
        <f>N7*N11</f>
        <v>5765421.882223445</v>
      </c>
      <c r="O47" s="13"/>
      <c r="P47" s="13"/>
      <c r="Q47" s="19">
        <f t="shared" si="5"/>
        <v>5765421.882223445</v>
      </c>
      <c r="R47" s="12"/>
      <c r="S47" s="13"/>
      <c r="T47" s="12">
        <f>T7*T11</f>
        <v>5938384.5386901498</v>
      </c>
      <c r="U47" s="13"/>
      <c r="V47" s="13"/>
      <c r="W47" s="19">
        <f t="shared" si="6"/>
        <v>5938384.5386901498</v>
      </c>
      <c r="X47" s="19">
        <f t="shared" si="8"/>
        <v>17301303.393946066</v>
      </c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</row>
    <row r="48" spans="2:43" x14ac:dyDescent="0.25">
      <c r="B48" s="44"/>
      <c r="D48" t="str">
        <f t="shared" si="7"/>
        <v>5.3.5.9</v>
      </c>
      <c r="E48" t="s">
        <v>19</v>
      </c>
      <c r="G48" s="13"/>
      <c r="H48" s="13"/>
      <c r="I48" s="12">
        <f>I15-SUM(I39,I42,I44,I49,I50,I51,I53,I56,I57)</f>
        <v>4557325.4443515539</v>
      </c>
      <c r="J48" s="13"/>
      <c r="K48" s="19">
        <f t="shared" si="4"/>
        <v>4557325.4443515539</v>
      </c>
      <c r="L48" s="12"/>
      <c r="M48" s="13"/>
      <c r="N48" s="13"/>
      <c r="O48" s="12">
        <f>O15-SUM(O39,O42,O44,O49,O50,O51,O53,O56,O57)</f>
        <v>15471805.515912756</v>
      </c>
      <c r="P48" s="13"/>
      <c r="Q48" s="19">
        <f t="shared" si="5"/>
        <v>15471805.515912756</v>
      </c>
      <c r="R48" s="12"/>
      <c r="S48" s="13"/>
      <c r="T48" s="13"/>
      <c r="U48" s="12">
        <f>U15-SUM(U39,U42,U44,U49,U50,U51,U53,U56,U57)</f>
        <v>15935959.681390151</v>
      </c>
      <c r="V48" s="13"/>
      <c r="W48" s="19">
        <f t="shared" si="6"/>
        <v>15935959.681390151</v>
      </c>
      <c r="X48" s="19">
        <f t="shared" si="8"/>
        <v>35965090.641654462</v>
      </c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</row>
    <row r="49" spans="2:44" x14ac:dyDescent="0.25">
      <c r="B49" s="44"/>
      <c r="D49" t="str">
        <f t="shared" si="7"/>
        <v>5.3.5.10</v>
      </c>
      <c r="E49" t="s">
        <v>20</v>
      </c>
      <c r="G49" s="12">
        <f t="shared" ref="G49:J51" si="9">G$15*G27</f>
        <v>0</v>
      </c>
      <c r="H49" s="12">
        <f t="shared" si="9"/>
        <v>89686.739048653151</v>
      </c>
      <c r="I49" s="12">
        <f t="shared" si="9"/>
        <v>0</v>
      </c>
      <c r="J49" s="12">
        <f t="shared" si="9"/>
        <v>0</v>
      </c>
      <c r="K49" s="19">
        <f t="shared" si="4"/>
        <v>89686.739048653151</v>
      </c>
      <c r="L49" s="12"/>
      <c r="M49" s="12">
        <f t="shared" ref="M49:P51" si="10">M$15*M27</f>
        <v>0</v>
      </c>
      <c r="N49" s="12">
        <f t="shared" si="10"/>
        <v>89297.643379794754</v>
      </c>
      <c r="O49" s="12">
        <f t="shared" si="10"/>
        <v>0</v>
      </c>
      <c r="P49" s="12">
        <f t="shared" si="10"/>
        <v>0</v>
      </c>
      <c r="Q49" s="19">
        <f t="shared" si="5"/>
        <v>89297.643379794754</v>
      </c>
      <c r="R49" s="12"/>
      <c r="S49" s="12">
        <f t="shared" ref="S49:V51" si="11">S$15*S27</f>
        <v>0</v>
      </c>
      <c r="T49" s="12">
        <f t="shared" si="11"/>
        <v>88896.874840870587</v>
      </c>
      <c r="U49" s="12">
        <f t="shared" si="11"/>
        <v>0</v>
      </c>
      <c r="V49" s="12">
        <f t="shared" si="11"/>
        <v>0</v>
      </c>
      <c r="W49" s="19">
        <f t="shared" si="6"/>
        <v>88896.874840870587</v>
      </c>
      <c r="X49" s="19">
        <f t="shared" si="8"/>
        <v>267881.25726931851</v>
      </c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</row>
    <row r="50" spans="2:44" x14ac:dyDescent="0.25">
      <c r="B50" s="44"/>
      <c r="D50" t="str">
        <f t="shared" si="7"/>
        <v>5.3.5.11</v>
      </c>
      <c r="E50" t="s">
        <v>21</v>
      </c>
      <c r="G50" s="12">
        <f t="shared" si="9"/>
        <v>19637337.902826596</v>
      </c>
      <c r="H50" s="12">
        <f t="shared" si="9"/>
        <v>0</v>
      </c>
      <c r="I50" s="12">
        <f t="shared" si="9"/>
        <v>16638524.840496318</v>
      </c>
      <c r="J50" s="12">
        <f t="shared" si="9"/>
        <v>69072786.976070896</v>
      </c>
      <c r="K50" s="19">
        <f t="shared" si="4"/>
        <v>105348649.71939382</v>
      </c>
      <c r="L50" s="12"/>
      <c r="M50" s="12">
        <f t="shared" si="10"/>
        <v>20226458.039911393</v>
      </c>
      <c r="N50" s="12">
        <f t="shared" si="10"/>
        <v>0</v>
      </c>
      <c r="O50" s="12">
        <f t="shared" si="10"/>
        <v>17137680.585711207</v>
      </c>
      <c r="P50" s="12">
        <f t="shared" si="10"/>
        <v>70783769.651589751</v>
      </c>
      <c r="Q50" s="19">
        <f t="shared" si="5"/>
        <v>108147908.27721235</v>
      </c>
      <c r="R50" s="12"/>
      <c r="S50" s="12">
        <f t="shared" si="11"/>
        <v>20833251.781108737</v>
      </c>
      <c r="T50" s="12">
        <f t="shared" si="11"/>
        <v>0</v>
      </c>
      <c r="U50" s="12">
        <f t="shared" si="11"/>
        <v>17651811.003282547</v>
      </c>
      <c r="V50" s="12">
        <f t="shared" si="11"/>
        <v>72537051.78403011</v>
      </c>
      <c r="W50" s="19">
        <f t="shared" si="6"/>
        <v>111022114.56842139</v>
      </c>
      <c r="X50" s="19">
        <f t="shared" si="8"/>
        <v>324518672.56502759</v>
      </c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</row>
    <row r="51" spans="2:44" x14ac:dyDescent="0.25">
      <c r="B51" s="44"/>
      <c r="D51" t="str">
        <f t="shared" si="7"/>
        <v>5.3.5.12</v>
      </c>
      <c r="E51" t="s">
        <v>22</v>
      </c>
      <c r="G51" s="12">
        <f t="shared" si="9"/>
        <v>0</v>
      </c>
      <c r="H51" s="12">
        <f t="shared" si="9"/>
        <v>5444479.5375019424</v>
      </c>
      <c r="I51" s="12">
        <f t="shared" si="9"/>
        <v>0</v>
      </c>
      <c r="J51" s="12">
        <f t="shared" si="9"/>
        <v>30448046.675098043</v>
      </c>
      <c r="K51" s="19">
        <f t="shared" si="4"/>
        <v>35892526.212599985</v>
      </c>
      <c r="L51" s="12"/>
      <c r="M51" s="12">
        <f t="shared" si="10"/>
        <v>0</v>
      </c>
      <c r="N51" s="12">
        <f t="shared" si="10"/>
        <v>5420859.2851691982</v>
      </c>
      <c r="O51" s="12">
        <f t="shared" si="10"/>
        <v>0</v>
      </c>
      <c r="P51" s="12">
        <f t="shared" si="10"/>
        <v>31202266.71811628</v>
      </c>
      <c r="Q51" s="19">
        <f t="shared" si="5"/>
        <v>36623126.003285475</v>
      </c>
      <c r="R51" s="12"/>
      <c r="S51" s="12">
        <f t="shared" si="11"/>
        <v>0</v>
      </c>
      <c r="T51" s="12">
        <f t="shared" si="11"/>
        <v>5396530.4252664708</v>
      </c>
      <c r="U51" s="12">
        <f t="shared" si="11"/>
        <v>0</v>
      </c>
      <c r="V51" s="12">
        <f t="shared" si="11"/>
        <v>31975132.828494217</v>
      </c>
      <c r="W51" s="19">
        <f t="shared" si="6"/>
        <v>37371663.253760688</v>
      </c>
      <c r="X51" s="19">
        <f t="shared" si="8"/>
        <v>109887315.46964616</v>
      </c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</row>
    <row r="52" spans="2:44" x14ac:dyDescent="0.25">
      <c r="B52" s="44"/>
      <c r="D52" t="str">
        <f t="shared" si="7"/>
        <v>5.3.5.13</v>
      </c>
      <c r="E52" t="s">
        <v>23</v>
      </c>
      <c r="G52" s="12">
        <f>G8*G11*0.65</f>
        <v>1114846.3829259214</v>
      </c>
      <c r="H52" s="12">
        <f>H8*H11*0.65</f>
        <v>178119.31755641167</v>
      </c>
      <c r="I52" s="12">
        <f>I8*I11*0.65</f>
        <v>536237</v>
      </c>
      <c r="J52" s="12">
        <f>J8*J11*0.65</f>
        <v>8733400</v>
      </c>
      <c r="K52" s="19">
        <f t="shared" si="4"/>
        <v>10562602.700482333</v>
      </c>
      <c r="L52" s="12"/>
      <c r="M52" s="12">
        <f>M8*M11*0.65</f>
        <v>1148291.7744136988</v>
      </c>
      <c r="N52" s="12">
        <f>N8*N11*0.65</f>
        <v>183462.89708310401</v>
      </c>
      <c r="O52" s="12">
        <f>O8*O11*0.65</f>
        <v>552324.11</v>
      </c>
      <c r="P52" s="12">
        <f>P8*P11*0.65</f>
        <v>8995402</v>
      </c>
      <c r="Q52" s="19">
        <f t="shared" si="5"/>
        <v>10879480.781496802</v>
      </c>
      <c r="R52" s="12"/>
      <c r="S52" s="12">
        <f>S8*S11*0.65</f>
        <v>1182740.5276461102</v>
      </c>
      <c r="T52" s="12">
        <f>T8*T11*0.65</f>
        <v>188966.78399559713</v>
      </c>
      <c r="U52" s="12">
        <f>U8*U11*0.65</f>
        <v>568893.83330000006</v>
      </c>
      <c r="V52" s="12">
        <f>V8*V11*0.65</f>
        <v>9265264.0599999987</v>
      </c>
      <c r="W52" s="19">
        <f t="shared" si="6"/>
        <v>11205865.204941707</v>
      </c>
      <c r="X52" s="19">
        <f t="shared" si="8"/>
        <v>32647948.686920844</v>
      </c>
      <c r="Z52" s="41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</row>
    <row r="53" spans="2:44" x14ac:dyDescent="0.25">
      <c r="B53" s="44"/>
      <c r="D53" t="str">
        <f t="shared" si="7"/>
        <v>5.3.5.14</v>
      </c>
      <c r="E53" t="s">
        <v>24</v>
      </c>
      <c r="G53" s="12">
        <f>G$15*G31</f>
        <v>1340082.1399387342</v>
      </c>
      <c r="H53" s="12">
        <f>H$15*H31</f>
        <v>520993.48121977178</v>
      </c>
      <c r="I53" s="12">
        <f>I$15*I31</f>
        <v>0</v>
      </c>
      <c r="J53" s="12">
        <f>J$15*J31</f>
        <v>0</v>
      </c>
      <c r="K53" s="19">
        <f t="shared" si="4"/>
        <v>1861075.621158506</v>
      </c>
      <c r="L53" s="12"/>
      <c r="M53" s="12">
        <f>M$15*M31</f>
        <v>1380284.6041368963</v>
      </c>
      <c r="N53" s="12">
        <f>N$15*N31</f>
        <v>518733.21053542779</v>
      </c>
      <c r="O53" s="12">
        <f>O$15*O31</f>
        <v>0</v>
      </c>
      <c r="P53" s="12">
        <f>P$15*P31</f>
        <v>0</v>
      </c>
      <c r="Q53" s="19">
        <f t="shared" si="5"/>
        <v>1899017.8146723241</v>
      </c>
      <c r="R53" s="12"/>
      <c r="S53" s="12">
        <f>S$15*S31</f>
        <v>1421693.1422610034</v>
      </c>
      <c r="T53" s="12">
        <f>T$15*T31</f>
        <v>516405.13173055352</v>
      </c>
      <c r="U53" s="12">
        <f>U$15*U31</f>
        <v>0</v>
      </c>
      <c r="V53" s="12">
        <f>V$15*V31</f>
        <v>0</v>
      </c>
      <c r="W53" s="19">
        <f t="shared" si="6"/>
        <v>1938098.2739915568</v>
      </c>
      <c r="X53" s="19">
        <f t="shared" si="8"/>
        <v>5698191.7098223865</v>
      </c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</row>
    <row r="54" spans="2:44" x14ac:dyDescent="0.25">
      <c r="B54" s="44"/>
      <c r="D54" t="str">
        <f t="shared" si="7"/>
        <v>5.3.5.15</v>
      </c>
      <c r="E54" t="s">
        <v>25</v>
      </c>
      <c r="G54" s="13"/>
      <c r="H54" s="13"/>
      <c r="I54" s="13"/>
      <c r="J54" s="12">
        <f>J15-SUM(J39,J42,J44,J49,J50,J51,J53,J56,J57)</f>
        <v>93842684.875440478</v>
      </c>
      <c r="K54" s="19">
        <f t="shared" si="4"/>
        <v>93842684.875440478</v>
      </c>
      <c r="L54" s="12"/>
      <c r="M54" s="13"/>
      <c r="N54" s="13"/>
      <c r="O54" s="13"/>
      <c r="P54" s="12">
        <f>P15-SUM(P39,P42,P44,P49,P50,P51,P53,P56,P57)</f>
        <v>96142644.548270464</v>
      </c>
      <c r="Q54" s="19">
        <f t="shared" si="5"/>
        <v>96142644.548270464</v>
      </c>
      <c r="R54" s="12"/>
      <c r="S54" s="13"/>
      <c r="T54" s="13"/>
      <c r="U54" s="13"/>
      <c r="V54" s="12">
        <f>V15-SUM(V39,V42,V44,V49,V50,V51,V53,V56,V57)</f>
        <v>98498719.989449501</v>
      </c>
      <c r="W54" s="19">
        <f t="shared" si="6"/>
        <v>98498719.989449501</v>
      </c>
      <c r="X54" s="19">
        <f t="shared" si="8"/>
        <v>288484049.41316044</v>
      </c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1"/>
      <c r="AO54" s="41"/>
      <c r="AP54" s="41"/>
      <c r="AQ54" s="41"/>
    </row>
    <row r="55" spans="2:44" x14ac:dyDescent="0.25">
      <c r="B55" s="44"/>
      <c r="D55" t="str">
        <f t="shared" si="7"/>
        <v>5.3.5.16</v>
      </c>
      <c r="E55" t="s">
        <v>34</v>
      </c>
      <c r="G55" s="13"/>
      <c r="H55" s="13"/>
      <c r="I55" s="13"/>
      <c r="J55" s="13"/>
      <c r="K55" s="19">
        <f t="shared" si="4"/>
        <v>0</v>
      </c>
      <c r="L55" s="12"/>
      <c r="M55" s="13"/>
      <c r="N55" s="13"/>
      <c r="O55" s="13"/>
      <c r="P55" s="13"/>
      <c r="Q55" s="19">
        <f t="shared" ref="Q55" si="12">SUM(M55:P55)</f>
        <v>0</v>
      </c>
      <c r="R55" s="12"/>
      <c r="S55" s="13"/>
      <c r="T55" s="13"/>
      <c r="U55" s="13"/>
      <c r="V55" s="13"/>
      <c r="W55" s="19">
        <f t="shared" ref="W55" si="13">SUM(S55:V55)</f>
        <v>0</v>
      </c>
      <c r="X55" s="19">
        <f t="shared" si="8"/>
        <v>0</v>
      </c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</row>
    <row r="56" spans="2:44" x14ac:dyDescent="0.25">
      <c r="B56" s="44"/>
      <c r="D56" t="str">
        <f t="shared" si="7"/>
        <v>5.3.5.19</v>
      </c>
      <c r="E56" t="s">
        <v>26</v>
      </c>
      <c r="G56" s="12">
        <f t="shared" ref="G56:J57" si="14">G$15*G34</f>
        <v>1383480.6156357557</v>
      </c>
      <c r="H56" s="12">
        <f t="shared" si="14"/>
        <v>0</v>
      </c>
      <c r="I56" s="12">
        <f t="shared" si="14"/>
        <v>0</v>
      </c>
      <c r="J56" s="12">
        <f t="shared" si="14"/>
        <v>3591466.692532876</v>
      </c>
      <c r="K56" s="19">
        <f t="shared" si="4"/>
        <v>4974947.308168632</v>
      </c>
      <c r="L56" s="12"/>
      <c r="M56" s="12">
        <f t="shared" ref="M56:P57" si="15">M$15*M34</f>
        <v>1424985.0341048283</v>
      </c>
      <c r="N56" s="12">
        <f t="shared" si="15"/>
        <v>0</v>
      </c>
      <c r="O56" s="12">
        <f t="shared" si="15"/>
        <v>0</v>
      </c>
      <c r="P56" s="12">
        <f t="shared" si="15"/>
        <v>3680429.9088680665</v>
      </c>
      <c r="Q56" s="19">
        <f t="shared" si="5"/>
        <v>5105414.9429728948</v>
      </c>
      <c r="R56" s="12"/>
      <c r="S56" s="12">
        <f t="shared" ref="S56:V57" si="16">S$15*S34</f>
        <v>1467734.5851279735</v>
      </c>
      <c r="T56" s="12">
        <f t="shared" si="16"/>
        <v>0</v>
      </c>
      <c r="U56" s="12">
        <f t="shared" si="16"/>
        <v>0</v>
      </c>
      <c r="V56" s="12">
        <f t="shared" si="16"/>
        <v>3771592.5020822943</v>
      </c>
      <c r="W56" s="19">
        <f t="shared" si="6"/>
        <v>5239327.0872102678</v>
      </c>
      <c r="X56" s="19">
        <f t="shared" si="8"/>
        <v>15319689.338351794</v>
      </c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</row>
    <row r="57" spans="2:44" x14ac:dyDescent="0.25">
      <c r="B57" s="44"/>
      <c r="D57" t="str">
        <f t="shared" si="7"/>
        <v>5.3.5.20</v>
      </c>
      <c r="E57" t="s">
        <v>27</v>
      </c>
      <c r="G57" s="12">
        <f t="shared" si="14"/>
        <v>93221364.704026908</v>
      </c>
      <c r="H57" s="12">
        <f t="shared" si="14"/>
        <v>19532139.977409411</v>
      </c>
      <c r="I57" s="12">
        <f t="shared" si="14"/>
        <v>82511627.844327524</v>
      </c>
      <c r="J57" s="12">
        <f t="shared" si="14"/>
        <v>243045925.96014509</v>
      </c>
      <c r="K57" s="19">
        <f>SUM(G57:J57)</f>
        <v>438311058.48590893</v>
      </c>
      <c r="L57" s="1"/>
      <c r="M57" s="12">
        <f t="shared" si="15"/>
        <v>96018005.645147711</v>
      </c>
      <c r="N57" s="12">
        <f t="shared" si="15"/>
        <v>19447402.020055167</v>
      </c>
      <c r="O57" s="12">
        <f t="shared" si="15"/>
        <v>74209216.371426687</v>
      </c>
      <c r="P57" s="12">
        <f t="shared" si="15"/>
        <v>249066348.57342851</v>
      </c>
      <c r="Q57" s="19">
        <f>SUM(M57:P57)</f>
        <v>438740972.61005807</v>
      </c>
      <c r="R57" s="1"/>
      <c r="S57" s="12">
        <f t="shared" si="16"/>
        <v>98898545.814502165</v>
      </c>
      <c r="T57" s="12">
        <f t="shared" si="16"/>
        <v>19360121.923980292</v>
      </c>
      <c r="U57" s="12">
        <f t="shared" si="16"/>
        <v>76435492.862569511</v>
      </c>
      <c r="V57" s="12">
        <f t="shared" si="16"/>
        <v>255235609.98597249</v>
      </c>
      <c r="W57" s="19">
        <f>SUM(S57:V57)</f>
        <v>449929770.58702445</v>
      </c>
      <c r="X57" s="19">
        <f t="shared" si="8"/>
        <v>1326981801.6829915</v>
      </c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</row>
    <row r="58" spans="2:44" x14ac:dyDescent="0.25">
      <c r="F58" s="25"/>
      <c r="G58" s="34"/>
      <c r="H58" s="34"/>
      <c r="I58" s="34"/>
      <c r="J58" s="34"/>
      <c r="K58" s="28"/>
      <c r="L58" s="26"/>
      <c r="M58" s="26"/>
      <c r="N58" s="26"/>
      <c r="O58" s="26"/>
      <c r="P58" s="26"/>
      <c r="Q58" s="28"/>
      <c r="R58" s="26"/>
      <c r="S58" s="26"/>
      <c r="T58" s="26"/>
      <c r="U58" s="26"/>
      <c r="V58" s="26"/>
      <c r="W58" s="28"/>
      <c r="X58" s="40"/>
      <c r="Z58" s="26"/>
      <c r="AA58" s="27"/>
      <c r="AB58" s="27"/>
      <c r="AC58" s="27"/>
      <c r="AD58" s="28"/>
      <c r="AE58" s="26"/>
      <c r="AF58" s="26"/>
      <c r="AG58" s="26"/>
      <c r="AH58" s="26"/>
      <c r="AI58" s="26"/>
      <c r="AJ58" s="28"/>
      <c r="AK58" s="26"/>
      <c r="AL58" s="26"/>
      <c r="AM58" s="26"/>
      <c r="AN58" s="26"/>
      <c r="AO58" s="26"/>
      <c r="AP58" s="28"/>
      <c r="AQ58" s="40"/>
    </row>
    <row r="59" spans="2:44" x14ac:dyDescent="0.25">
      <c r="F59" s="29"/>
      <c r="G59" s="30"/>
      <c r="H59" s="31"/>
      <c r="I59" s="31"/>
      <c r="J59" s="31"/>
      <c r="K59" s="32"/>
      <c r="L59" s="30"/>
      <c r="M59" s="30"/>
      <c r="N59" s="30"/>
      <c r="O59" s="30"/>
      <c r="P59" s="30"/>
      <c r="Q59" s="32"/>
      <c r="R59" s="30"/>
      <c r="S59" s="30"/>
      <c r="T59" s="30"/>
      <c r="U59" s="30"/>
      <c r="V59" s="30"/>
      <c r="W59" s="32"/>
      <c r="X59" s="40"/>
      <c r="Z59" s="30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</row>
    <row r="60" spans="2:44" x14ac:dyDescent="0.25">
      <c r="B60" s="44" t="s">
        <v>43</v>
      </c>
      <c r="D60" t="str">
        <f>REPLACE(E60,1,1,"5")</f>
        <v>5.3.5.1</v>
      </c>
      <c r="E60" t="s">
        <v>10</v>
      </c>
      <c r="G60" s="12">
        <f>G$14*G17</f>
        <v>4084144.2547198827</v>
      </c>
      <c r="H60" s="12">
        <f>H$14*H17</f>
        <v>5263678.1327873729</v>
      </c>
      <c r="I60" s="12">
        <f>I$14*I17</f>
        <v>3009657.8177889823</v>
      </c>
      <c r="J60" s="12">
        <f>J$14*J17</f>
        <v>4332877.3251295974</v>
      </c>
      <c r="K60" s="19">
        <f t="shared" ref="K60:K62" si="17">SUM(G60:J60)</f>
        <v>16690357.530425835</v>
      </c>
      <c r="L60" s="12"/>
      <c r="M60" s="12">
        <f>M$14*M17</f>
        <v>4206668.5823614793</v>
      </c>
      <c r="N60" s="12">
        <f>N$14*N17</f>
        <v>5240842.2666888051</v>
      </c>
      <c r="O60" s="12">
        <f>O$14*O17</f>
        <v>3099947.5523226513</v>
      </c>
      <c r="P60" s="12">
        <f>P$14*P17</f>
        <v>4440205.8167541428</v>
      </c>
      <c r="Q60" s="19">
        <f t="shared" ref="Q60:Q62" si="18">SUM(M60:P60)</f>
        <v>16987664.218127079</v>
      </c>
      <c r="R60" s="12"/>
      <c r="S60" s="12">
        <f>S$14*S17</f>
        <v>4332868.6398323243</v>
      </c>
      <c r="T60" s="12">
        <f>T$14*T17</f>
        <v>5217321.3246072792</v>
      </c>
      <c r="U60" s="12">
        <f>U$14*U17</f>
        <v>3192945.9788923324</v>
      </c>
      <c r="V60" s="12">
        <f>V$14*V17</f>
        <v>4550187.7174241915</v>
      </c>
      <c r="W60" s="19">
        <f t="shared" ref="W60:W62" si="19">SUM(S60:V60)</f>
        <v>17293323.660756126</v>
      </c>
      <c r="X60" s="19">
        <f>SUM(W60,Q60,K60)</f>
        <v>50971345.409309044</v>
      </c>
      <c r="Z60" s="12">
        <f t="shared" ref="Z60:AC78" si="20">Z17*Z$6</f>
        <v>6592572.9910432743</v>
      </c>
      <c r="AA60" s="12">
        <f t="shared" si="20"/>
        <v>7595369.1509667188</v>
      </c>
      <c r="AB60" s="12">
        <f t="shared" si="20"/>
        <v>1106199.9169663184</v>
      </c>
      <c r="AC60" s="12">
        <f t="shared" si="20"/>
        <v>6983997.3404760892</v>
      </c>
      <c r="AD60" s="19">
        <f t="shared" ref="AD60:AD78" si="21">SUM(Z60:AC60)</f>
        <v>22278139.399452399</v>
      </c>
      <c r="AE60" s="12"/>
      <c r="AF60" s="12">
        <f t="shared" ref="AF60:AI78" si="22">AF17*AF$6</f>
        <v>5979904.9771348443</v>
      </c>
      <c r="AG60" s="12">
        <f t="shared" si="22"/>
        <v>9019654.6807004996</v>
      </c>
      <c r="AH60" s="12">
        <f t="shared" si="22"/>
        <v>850919.26940345776</v>
      </c>
      <c r="AI60" s="12">
        <f t="shared" si="22"/>
        <v>8225205.4557288056</v>
      </c>
      <c r="AJ60" s="19">
        <f t="shared" ref="AJ60:AJ78" si="23">SUM(AF60:AI60)</f>
        <v>24075684.382967606</v>
      </c>
      <c r="AK60" s="12"/>
      <c r="AL60" s="12">
        <f t="shared" ref="AL60:AO78" si="24">AL17*AL$6</f>
        <v>5458181.6777888406</v>
      </c>
      <c r="AM60" s="12">
        <f t="shared" si="24"/>
        <v>9266169.8359286394</v>
      </c>
      <c r="AN60" s="12">
        <f t="shared" si="24"/>
        <v>866453.81355589454</v>
      </c>
      <c r="AO60" s="12">
        <f t="shared" si="24"/>
        <v>8539585.7850883473</v>
      </c>
      <c r="AP60" s="19">
        <f t="shared" ref="AP60:AP78" si="25">SUM(AL60:AO60)</f>
        <v>24130391.112361722</v>
      </c>
      <c r="AQ60" s="19">
        <f>SUM(AP60,AJ60,AD60)</f>
        <v>70484214.894781724</v>
      </c>
      <c r="AR60" s="2"/>
    </row>
    <row r="61" spans="2:44" x14ac:dyDescent="0.25">
      <c r="B61" s="44"/>
      <c r="D61" t="str">
        <f t="shared" ref="D61:D65" si="26">REPLACE(E61,1,1,"5")</f>
        <v>5.3.5.2</v>
      </c>
      <c r="E61" t="s">
        <v>11</v>
      </c>
      <c r="G61" s="12">
        <f>G14-SUM(G60,G63,G70,G71,G72,G74,G77,G78)</f>
        <v>187786648.95701557</v>
      </c>
      <c r="H61" s="13"/>
      <c r="I61" s="13"/>
      <c r="J61" s="13"/>
      <c r="K61" s="19">
        <f t="shared" si="17"/>
        <v>187786648.95701557</v>
      </c>
      <c r="L61" s="12"/>
      <c r="M61" s="12">
        <f>M14-SUM(M60,M63,M70,M71,M72,M74,M77,M78)</f>
        <v>193420248.425726</v>
      </c>
      <c r="N61" s="13"/>
      <c r="O61" s="13"/>
      <c r="P61" s="13"/>
      <c r="Q61" s="19">
        <f t="shared" si="18"/>
        <v>193420248.425726</v>
      </c>
      <c r="R61" s="12"/>
      <c r="S61" s="12">
        <f>S14-SUM(S60,S63,S70,S71,S72,S74,S77,S78)</f>
        <v>199222855.87849784</v>
      </c>
      <c r="T61" s="13"/>
      <c r="U61" s="13"/>
      <c r="V61" s="13"/>
      <c r="W61" s="19">
        <f t="shared" si="19"/>
        <v>199222855.87849784</v>
      </c>
      <c r="X61" s="19">
        <f t="shared" ref="X61:X78" si="27">SUM(W61,Q61,K61)</f>
        <v>580429753.26123941</v>
      </c>
      <c r="Z61" s="12">
        <f t="shared" si="20"/>
        <v>711924276.76445866</v>
      </c>
      <c r="AA61" s="12">
        <f t="shared" si="20"/>
        <v>0</v>
      </c>
      <c r="AB61" s="12">
        <f t="shared" si="20"/>
        <v>85679130.705749989</v>
      </c>
      <c r="AC61" s="12">
        <f t="shared" si="20"/>
        <v>300061529.01838958</v>
      </c>
      <c r="AD61" s="19">
        <f t="shared" si="21"/>
        <v>1097664936.4885983</v>
      </c>
      <c r="AE61" s="12"/>
      <c r="AF61" s="12">
        <f t="shared" si="22"/>
        <v>645762971.71845233</v>
      </c>
      <c r="AG61" s="12">
        <f t="shared" si="22"/>
        <v>0</v>
      </c>
      <c r="AH61" s="12">
        <f t="shared" si="22"/>
        <v>65906733.660946377</v>
      </c>
      <c r="AI61" s="12">
        <f t="shared" si="22"/>
        <v>353388984.16134572</v>
      </c>
      <c r="AJ61" s="19">
        <f t="shared" si="23"/>
        <v>1065058689.5407444</v>
      </c>
      <c r="AK61" s="12"/>
      <c r="AL61" s="12">
        <f t="shared" si="24"/>
        <v>589422680.44481838</v>
      </c>
      <c r="AM61" s="12">
        <f t="shared" si="24"/>
        <v>0</v>
      </c>
      <c r="AN61" s="12">
        <f t="shared" si="24"/>
        <v>67109939.535831109</v>
      </c>
      <c r="AO61" s="12">
        <f t="shared" si="24"/>
        <v>366896068.67499739</v>
      </c>
      <c r="AP61" s="19">
        <f t="shared" si="25"/>
        <v>1023428688.6556468</v>
      </c>
      <c r="AQ61" s="19">
        <f t="shared" ref="AQ61:AQ78" si="28">SUM(AP61,AJ61,AD61)</f>
        <v>3186152314.6849895</v>
      </c>
      <c r="AR61" s="2"/>
    </row>
    <row r="62" spans="2:44" x14ac:dyDescent="0.25">
      <c r="B62" s="44"/>
      <c r="D62" t="str">
        <f t="shared" si="26"/>
        <v>5.3.5.3</v>
      </c>
      <c r="E62" t="s">
        <v>12</v>
      </c>
      <c r="G62" s="13"/>
      <c r="H62" s="12">
        <f>H14-SUM(H60,H63,H70,H71,H72,H74,H77,H78)</f>
        <v>41532964.239789575</v>
      </c>
      <c r="I62" s="13"/>
      <c r="J62" s="13"/>
      <c r="K62" s="19">
        <f t="shared" si="17"/>
        <v>41532964.239789575</v>
      </c>
      <c r="L62" s="12"/>
      <c r="M62" s="13"/>
      <c r="N62" s="12">
        <f>N14-SUM(N60,N63,N70,N71,N72,N74,N77,N78)</f>
        <v>41352778.220407292</v>
      </c>
      <c r="O62" s="13"/>
      <c r="P62" s="13"/>
      <c r="Q62" s="19">
        <f t="shared" si="18"/>
        <v>41352778.220407292</v>
      </c>
      <c r="R62" s="12"/>
      <c r="S62" s="13"/>
      <c r="T62" s="12">
        <f>T14-SUM(T60,T63,T70,T71,T72,T74,T77,T78)</f>
        <v>41167186.620443553</v>
      </c>
      <c r="U62" s="13"/>
      <c r="V62" s="13"/>
      <c r="W62" s="19">
        <f t="shared" si="19"/>
        <v>41167186.620443553</v>
      </c>
      <c r="X62" s="19">
        <f t="shared" si="27"/>
        <v>124052929.08064042</v>
      </c>
      <c r="Z62" s="12">
        <f t="shared" si="20"/>
        <v>0</v>
      </c>
      <c r="AA62" s="12">
        <f t="shared" si="20"/>
        <v>85255685.4648498</v>
      </c>
      <c r="AB62" s="12">
        <f t="shared" si="20"/>
        <v>0</v>
      </c>
      <c r="AC62" s="12">
        <f t="shared" si="20"/>
        <v>0</v>
      </c>
      <c r="AD62" s="19">
        <f t="shared" si="21"/>
        <v>85255685.4648498</v>
      </c>
      <c r="AE62" s="12"/>
      <c r="AF62" s="12">
        <f t="shared" si="22"/>
        <v>0</v>
      </c>
      <c r="AG62" s="12">
        <f t="shared" si="22"/>
        <v>101242853.00359479</v>
      </c>
      <c r="AH62" s="12">
        <f t="shared" si="22"/>
        <v>0</v>
      </c>
      <c r="AI62" s="12">
        <f t="shared" si="22"/>
        <v>0</v>
      </c>
      <c r="AJ62" s="19">
        <f t="shared" si="23"/>
        <v>101242853.00359479</v>
      </c>
      <c r="AK62" s="12"/>
      <c r="AL62" s="12">
        <f t="shared" si="24"/>
        <v>0</v>
      </c>
      <c r="AM62" s="12">
        <f t="shared" si="24"/>
        <v>104009909.89295927</v>
      </c>
      <c r="AN62" s="12">
        <f t="shared" si="24"/>
        <v>0</v>
      </c>
      <c r="AO62" s="12">
        <f t="shared" si="24"/>
        <v>0</v>
      </c>
      <c r="AP62" s="19">
        <f t="shared" si="25"/>
        <v>104009909.89295927</v>
      </c>
      <c r="AQ62" s="19">
        <f t="shared" si="28"/>
        <v>290508448.36140382</v>
      </c>
      <c r="AR62" s="2"/>
    </row>
    <row r="63" spans="2:44" x14ac:dyDescent="0.25">
      <c r="B63" s="44"/>
      <c r="D63" t="str">
        <f t="shared" si="26"/>
        <v>5.3.5.4</v>
      </c>
      <c r="E63" t="s">
        <v>13</v>
      </c>
      <c r="G63" s="12">
        <f>G$14*G20</f>
        <v>5213495.9674503487</v>
      </c>
      <c r="H63" s="12">
        <f>H$14*H20</f>
        <v>981204.51180122828</v>
      </c>
      <c r="I63" s="12">
        <f>I$14*I20</f>
        <v>0</v>
      </c>
      <c r="J63" s="12">
        <f>J$14*J20</f>
        <v>0</v>
      </c>
      <c r="K63" s="19">
        <f t="shared" ref="K63:K65" si="29">SUM(G63:J63)</f>
        <v>6194700.4792515766</v>
      </c>
      <c r="L63" s="12"/>
      <c r="M63" s="12">
        <f>M$14*M20</f>
        <v>5369900.8464738596</v>
      </c>
      <c r="N63" s="12">
        <f>N$14*N20</f>
        <v>976947.66814902367</v>
      </c>
      <c r="O63" s="12">
        <f>O$14*O20</f>
        <v>0</v>
      </c>
      <c r="P63" s="12">
        <f>P$14*P20</f>
        <v>0</v>
      </c>
      <c r="Q63" s="19">
        <f t="shared" ref="Q63:Q65" si="30">SUM(M63:P63)</f>
        <v>6346848.5146228829</v>
      </c>
      <c r="R63" s="12"/>
      <c r="S63" s="12">
        <f>S$14*S20</f>
        <v>5530997.8718680767</v>
      </c>
      <c r="T63" s="12">
        <f>T$14*T20</f>
        <v>972563.11918725295</v>
      </c>
      <c r="U63" s="12">
        <f>U$14*U20</f>
        <v>0</v>
      </c>
      <c r="V63" s="12">
        <f>V$14*V20</f>
        <v>0</v>
      </c>
      <c r="W63" s="19">
        <f t="shared" ref="W63:W64" si="31">SUM(S63:V63)</f>
        <v>6503560.9910553293</v>
      </c>
      <c r="X63" s="19">
        <f>SUM(W63,Q63,K63)</f>
        <v>19045109.984929789</v>
      </c>
      <c r="Z63" s="12">
        <f t="shared" si="20"/>
        <v>3952109.3449122845</v>
      </c>
      <c r="AA63" s="12">
        <f t="shared" si="20"/>
        <v>2018387.2546036812</v>
      </c>
      <c r="AB63" s="12">
        <f t="shared" si="20"/>
        <v>0</v>
      </c>
      <c r="AC63" s="12">
        <f t="shared" si="20"/>
        <v>0</v>
      </c>
      <c r="AD63" s="19">
        <f t="shared" si="21"/>
        <v>5970496.5995159652</v>
      </c>
      <c r="AE63" s="12"/>
      <c r="AF63" s="12">
        <f t="shared" si="22"/>
        <v>3584827.7105055065</v>
      </c>
      <c r="AG63" s="12">
        <f t="shared" si="22"/>
        <v>2396875.7392305573</v>
      </c>
      <c r="AH63" s="12">
        <f t="shared" si="22"/>
        <v>0</v>
      </c>
      <c r="AI63" s="12">
        <f t="shared" si="22"/>
        <v>0</v>
      </c>
      <c r="AJ63" s="19">
        <f t="shared" si="23"/>
        <v>5981703.4497360643</v>
      </c>
      <c r="AK63" s="12"/>
      <c r="AL63" s="12">
        <f t="shared" si="24"/>
        <v>3272065.5265137423</v>
      </c>
      <c r="AM63" s="12">
        <f t="shared" si="24"/>
        <v>2462384.4771851562</v>
      </c>
      <c r="AN63" s="12">
        <f t="shared" si="24"/>
        <v>0</v>
      </c>
      <c r="AO63" s="12">
        <f t="shared" si="24"/>
        <v>0</v>
      </c>
      <c r="AP63" s="19">
        <f t="shared" si="25"/>
        <v>5734450.0036988985</v>
      </c>
      <c r="AQ63" s="19">
        <f t="shared" si="28"/>
        <v>17686650.052950926</v>
      </c>
      <c r="AR63" s="2"/>
    </row>
    <row r="64" spans="2:44" x14ac:dyDescent="0.25">
      <c r="B64" s="44"/>
      <c r="D64" t="str">
        <f t="shared" si="26"/>
        <v>5.3.5.5</v>
      </c>
      <c r="E64" t="s">
        <v>14</v>
      </c>
      <c r="G64" s="12">
        <f>G43</f>
        <v>0</v>
      </c>
      <c r="H64" s="12">
        <f>H43</f>
        <v>0</v>
      </c>
      <c r="I64" s="12">
        <f>I43</f>
        <v>0</v>
      </c>
      <c r="J64" s="12">
        <f>J43</f>
        <v>25000000</v>
      </c>
      <c r="K64" s="19">
        <f t="shared" si="29"/>
        <v>25000000</v>
      </c>
      <c r="L64" s="12"/>
      <c r="M64" s="12">
        <f>M43</f>
        <v>0</v>
      </c>
      <c r="N64" s="12">
        <f>N43</f>
        <v>0</v>
      </c>
      <c r="O64" s="12">
        <f>O43</f>
        <v>0</v>
      </c>
      <c r="P64" s="12">
        <f>P43</f>
        <v>25624999.999999996</v>
      </c>
      <c r="Q64" s="19">
        <f t="shared" si="30"/>
        <v>25624999.999999996</v>
      </c>
      <c r="R64" s="12"/>
      <c r="S64" s="12">
        <f>S43</f>
        <v>0</v>
      </c>
      <c r="T64" s="12">
        <f>T43</f>
        <v>0</v>
      </c>
      <c r="U64" s="12">
        <f>U43</f>
        <v>0</v>
      </c>
      <c r="V64" s="12">
        <f>V43</f>
        <v>26265624.999999993</v>
      </c>
      <c r="W64" s="19">
        <f t="shared" si="31"/>
        <v>26265624.999999993</v>
      </c>
      <c r="X64" s="19">
        <f t="shared" si="27"/>
        <v>76890624.999999985</v>
      </c>
      <c r="Z64" s="12">
        <f t="shared" si="20"/>
        <v>0</v>
      </c>
      <c r="AA64" s="12">
        <f t="shared" si="20"/>
        <v>0</v>
      </c>
      <c r="AB64" s="12">
        <f t="shared" si="20"/>
        <v>0</v>
      </c>
      <c r="AC64" s="12">
        <f t="shared" si="20"/>
        <v>23665993.363891322</v>
      </c>
      <c r="AD64" s="19">
        <f t="shared" si="21"/>
        <v>23665993.363891322</v>
      </c>
      <c r="AE64" s="12"/>
      <c r="AF64" s="12">
        <f t="shared" si="22"/>
        <v>0</v>
      </c>
      <c r="AG64" s="12">
        <f t="shared" si="22"/>
        <v>0</v>
      </c>
      <c r="AH64" s="12">
        <f t="shared" si="22"/>
        <v>0</v>
      </c>
      <c r="AI64" s="12">
        <f t="shared" si="22"/>
        <v>27871954.733397864</v>
      </c>
      <c r="AJ64" s="19">
        <f t="shared" si="23"/>
        <v>27871954.733397864</v>
      </c>
      <c r="AK64" s="12"/>
      <c r="AL64" s="12">
        <f t="shared" si="24"/>
        <v>0</v>
      </c>
      <c r="AM64" s="12">
        <f t="shared" si="24"/>
        <v>0</v>
      </c>
      <c r="AN64" s="12">
        <f t="shared" si="24"/>
        <v>0</v>
      </c>
      <c r="AO64" s="12">
        <f t="shared" si="24"/>
        <v>28937264.816670846</v>
      </c>
      <c r="AP64" s="19">
        <f t="shared" si="25"/>
        <v>28937264.816670846</v>
      </c>
      <c r="AQ64" s="19">
        <f t="shared" si="28"/>
        <v>80475212.913960025</v>
      </c>
      <c r="AR64" s="2"/>
    </row>
    <row r="65" spans="2:44" x14ac:dyDescent="0.25">
      <c r="B65" s="44"/>
      <c r="D65" t="str">
        <f t="shared" si="26"/>
        <v>5.3.5.6</v>
      </c>
      <c r="E65" t="s">
        <v>15</v>
      </c>
      <c r="G65" s="12">
        <f>G8*0.35</f>
        <v>1889999.9999999998</v>
      </c>
      <c r="H65" s="12">
        <f>H8*0.35</f>
        <v>305200</v>
      </c>
      <c r="I65" s="12">
        <f>I8*0.35</f>
        <v>345800</v>
      </c>
      <c r="J65" s="12">
        <f>J8*0.35</f>
        <v>4702600</v>
      </c>
      <c r="K65" s="19">
        <f t="shared" si="29"/>
        <v>7243600</v>
      </c>
      <c r="L65" s="12"/>
      <c r="M65" s="12">
        <f>M8*0.35</f>
        <v>1946699.9999999998</v>
      </c>
      <c r="N65" s="12">
        <f>N8*0.35</f>
        <v>314356</v>
      </c>
      <c r="O65" s="12">
        <f>O8*0.35</f>
        <v>356173.99999999994</v>
      </c>
      <c r="P65" s="12">
        <f>P8*0.35</f>
        <v>4843678</v>
      </c>
      <c r="Q65" s="19">
        <f t="shared" si="30"/>
        <v>7460908</v>
      </c>
      <c r="R65" s="12"/>
      <c r="S65" s="12">
        <f>S8*0.35</f>
        <v>2005101.0000000002</v>
      </c>
      <c r="T65" s="12">
        <f>T8*0.35</f>
        <v>323786.67999999993</v>
      </c>
      <c r="U65" s="12">
        <f>U8*0.35</f>
        <v>366859.22</v>
      </c>
      <c r="V65" s="12">
        <f>V8*0.35</f>
        <v>4988988.3399999989</v>
      </c>
      <c r="W65" s="19">
        <f t="shared" ref="W65:W70" si="32">SUM(S65:V65)</f>
        <v>7684735.2399999993</v>
      </c>
      <c r="X65" s="19">
        <f>SUM(W65,Q65,K65)</f>
        <v>22389243.239999998</v>
      </c>
      <c r="Z65" s="12">
        <f t="shared" si="20"/>
        <v>1148637.5929517292</v>
      </c>
      <c r="AA65" s="12">
        <f t="shared" si="20"/>
        <v>51914.870070809913</v>
      </c>
      <c r="AB65" s="12">
        <f t="shared" si="20"/>
        <v>50319.89407054332</v>
      </c>
      <c r="AC65" s="12">
        <f t="shared" si="20"/>
        <v>48518.480208814311</v>
      </c>
      <c r="AD65" s="19">
        <f t="shared" si="21"/>
        <v>1299390.8373018969</v>
      </c>
      <c r="AE65" s="12"/>
      <c r="AF65" s="12">
        <f t="shared" si="22"/>
        <v>1041891.1809316585</v>
      </c>
      <c r="AG65" s="12">
        <f t="shared" si="22"/>
        <v>61649.95953785086</v>
      </c>
      <c r="AH65" s="12">
        <f t="shared" si="22"/>
        <v>38707.440528826075</v>
      </c>
      <c r="AI65" s="12">
        <f t="shared" si="22"/>
        <v>57141.268626257122</v>
      </c>
      <c r="AJ65" s="19">
        <f t="shared" si="23"/>
        <v>1199389.8496245926</v>
      </c>
      <c r="AK65" s="12"/>
      <c r="AL65" s="12">
        <f t="shared" si="24"/>
        <v>950990.2541521138</v>
      </c>
      <c r="AM65" s="12">
        <f t="shared" si="24"/>
        <v>63334.907563388973</v>
      </c>
      <c r="AN65" s="12">
        <f t="shared" si="24"/>
        <v>39414.090930978113</v>
      </c>
      <c r="AO65" s="12">
        <f t="shared" si="24"/>
        <v>59325.298064480201</v>
      </c>
      <c r="AP65" s="19">
        <f t="shared" si="25"/>
        <v>1113064.5507109612</v>
      </c>
      <c r="AQ65" s="19">
        <f t="shared" si="28"/>
        <v>3611845.2376374509</v>
      </c>
      <c r="AR65" s="2"/>
    </row>
    <row r="66" spans="2:44" x14ac:dyDescent="0.25">
      <c r="B66" s="44"/>
      <c r="D66" t="s">
        <v>36</v>
      </c>
      <c r="E66" t="s">
        <v>16</v>
      </c>
      <c r="G66" s="13"/>
      <c r="H66" s="13"/>
      <c r="I66" s="13"/>
      <c r="J66" s="12">
        <f>J45</f>
        <v>7155000</v>
      </c>
      <c r="K66" s="19">
        <f t="shared" ref="K66:K70" si="33">SUM(G66:J66)</f>
        <v>7155000</v>
      </c>
      <c r="L66" s="12"/>
      <c r="M66" s="13"/>
      <c r="N66" s="13"/>
      <c r="O66" s="13"/>
      <c r="P66" s="12">
        <f>P45</f>
        <v>7369650.0000000009</v>
      </c>
      <c r="Q66" s="19">
        <f t="shared" ref="Q66:Q70" si="34">SUM(M66:P66)</f>
        <v>7369650.0000000009</v>
      </c>
      <c r="R66" s="12"/>
      <c r="S66" s="13"/>
      <c r="T66" s="13"/>
      <c r="U66" s="13"/>
      <c r="V66" s="12">
        <f>V45</f>
        <v>7590739.5000000009</v>
      </c>
      <c r="W66" s="19">
        <f t="shared" si="32"/>
        <v>7590739.5000000009</v>
      </c>
      <c r="X66" s="19">
        <f t="shared" si="27"/>
        <v>22115389.5</v>
      </c>
      <c r="Z66" s="12">
        <f t="shared" si="20"/>
        <v>0</v>
      </c>
      <c r="AA66" s="12">
        <f t="shared" si="20"/>
        <v>0</v>
      </c>
      <c r="AB66" s="12">
        <f t="shared" si="20"/>
        <v>0</v>
      </c>
      <c r="AC66" s="12">
        <f t="shared" si="20"/>
        <v>2590275.0442345757</v>
      </c>
      <c r="AD66" s="19">
        <f t="shared" si="21"/>
        <v>2590275.0442345757</v>
      </c>
      <c r="AE66" s="12"/>
      <c r="AF66" s="12">
        <f t="shared" si="22"/>
        <v>0</v>
      </c>
      <c r="AG66" s="12">
        <f t="shared" si="22"/>
        <v>0</v>
      </c>
      <c r="AH66" s="12">
        <f t="shared" si="22"/>
        <v>0</v>
      </c>
      <c r="AI66" s="12">
        <f t="shared" si="22"/>
        <v>3050623.2157619973</v>
      </c>
      <c r="AJ66" s="19">
        <f t="shared" si="23"/>
        <v>3050623.2157619973</v>
      </c>
      <c r="AK66" s="12"/>
      <c r="AL66" s="12">
        <f t="shared" si="24"/>
        <v>0</v>
      </c>
      <c r="AM66" s="12">
        <f t="shared" si="24"/>
        <v>0</v>
      </c>
      <c r="AN66" s="12">
        <f t="shared" si="24"/>
        <v>0</v>
      </c>
      <c r="AO66" s="12">
        <f t="shared" si="24"/>
        <v>3167222.8480125386</v>
      </c>
      <c r="AP66" s="19">
        <f t="shared" si="25"/>
        <v>3167222.8480125386</v>
      </c>
      <c r="AQ66" s="19">
        <f t="shared" si="28"/>
        <v>8808121.1080091111</v>
      </c>
      <c r="AR66" s="2"/>
    </row>
    <row r="67" spans="2:44" x14ac:dyDescent="0.25">
      <c r="B67" s="44"/>
      <c r="D67" t="s">
        <v>37</v>
      </c>
      <c r="E67" t="s">
        <v>17</v>
      </c>
      <c r="G67" s="12">
        <f>G7</f>
        <v>0</v>
      </c>
      <c r="H67" s="13"/>
      <c r="I67" s="13"/>
      <c r="J67" s="13"/>
      <c r="K67" s="19">
        <f t="shared" si="33"/>
        <v>0</v>
      </c>
      <c r="L67" s="12"/>
      <c r="M67" s="12">
        <f>M7</f>
        <v>0</v>
      </c>
      <c r="N67" s="13"/>
      <c r="O67" s="13"/>
      <c r="P67" s="13"/>
      <c r="Q67" s="19">
        <f t="shared" si="34"/>
        <v>0</v>
      </c>
      <c r="R67" s="12"/>
      <c r="S67" s="12">
        <f>S7</f>
        <v>0</v>
      </c>
      <c r="T67" s="13"/>
      <c r="U67" s="13"/>
      <c r="V67" s="13"/>
      <c r="W67" s="19">
        <f t="shared" si="32"/>
        <v>0</v>
      </c>
      <c r="X67" s="19">
        <f t="shared" si="27"/>
        <v>0</v>
      </c>
      <c r="Z67" s="12">
        <f t="shared" si="20"/>
        <v>0</v>
      </c>
      <c r="AA67" s="12">
        <f t="shared" si="20"/>
        <v>0</v>
      </c>
      <c r="AB67" s="12">
        <f t="shared" si="20"/>
        <v>0</v>
      </c>
      <c r="AC67" s="12">
        <f t="shared" si="20"/>
        <v>0</v>
      </c>
      <c r="AD67" s="19">
        <f t="shared" si="21"/>
        <v>0</v>
      </c>
      <c r="AE67" s="12"/>
      <c r="AF67" s="12">
        <f t="shared" si="22"/>
        <v>0</v>
      </c>
      <c r="AG67" s="12">
        <f t="shared" si="22"/>
        <v>0</v>
      </c>
      <c r="AH67" s="12">
        <f t="shared" si="22"/>
        <v>0</v>
      </c>
      <c r="AI67" s="12">
        <f t="shared" si="22"/>
        <v>0</v>
      </c>
      <c r="AJ67" s="19">
        <f t="shared" si="23"/>
        <v>0</v>
      </c>
      <c r="AK67" s="12"/>
      <c r="AL67" s="12">
        <f t="shared" si="24"/>
        <v>0</v>
      </c>
      <c r="AM67" s="12">
        <f t="shared" si="24"/>
        <v>0</v>
      </c>
      <c r="AN67" s="12">
        <f t="shared" si="24"/>
        <v>0</v>
      </c>
      <c r="AO67" s="12">
        <f t="shared" si="24"/>
        <v>0</v>
      </c>
      <c r="AP67" s="19">
        <f t="shared" si="25"/>
        <v>0</v>
      </c>
      <c r="AQ67" s="19">
        <f t="shared" si="28"/>
        <v>0</v>
      </c>
      <c r="AR67" s="2"/>
    </row>
    <row r="68" spans="2:44" x14ac:dyDescent="0.25">
      <c r="B68" s="44"/>
      <c r="D68" t="str">
        <f t="shared" ref="D68:D78" si="35">REPLACE(E68,1,1,"5")</f>
        <v>5.3.5.8</v>
      </c>
      <c r="E68" t="s">
        <v>18</v>
      </c>
      <c r="G68" s="13"/>
      <c r="H68" s="12">
        <f>H7</f>
        <v>17812000</v>
      </c>
      <c r="I68" s="13"/>
      <c r="J68" s="13"/>
      <c r="K68" s="19">
        <f t="shared" si="33"/>
        <v>17812000</v>
      </c>
      <c r="L68" s="12"/>
      <c r="M68" s="13"/>
      <c r="N68" s="12">
        <f>N7</f>
        <v>18346360</v>
      </c>
      <c r="O68" s="13"/>
      <c r="P68" s="13"/>
      <c r="Q68" s="19">
        <f t="shared" si="34"/>
        <v>18346360</v>
      </c>
      <c r="R68" s="12"/>
      <c r="S68" s="13"/>
      <c r="T68" s="12">
        <f>T7</f>
        <v>18896750.800000004</v>
      </c>
      <c r="U68" s="13"/>
      <c r="V68" s="13"/>
      <c r="W68" s="19">
        <f t="shared" si="32"/>
        <v>18896750.800000004</v>
      </c>
      <c r="X68" s="19">
        <f t="shared" si="27"/>
        <v>55055110.800000004</v>
      </c>
      <c r="Z68" s="12">
        <f t="shared" si="20"/>
        <v>0</v>
      </c>
      <c r="AA68" s="12">
        <f t="shared" si="20"/>
        <v>25222353.698871683</v>
      </c>
      <c r="AB68" s="12">
        <f t="shared" si="20"/>
        <v>0</v>
      </c>
      <c r="AC68" s="12">
        <f t="shared" si="20"/>
        <v>0</v>
      </c>
      <c r="AD68" s="19">
        <f t="shared" si="21"/>
        <v>25222353.698871683</v>
      </c>
      <c r="AE68" s="12"/>
      <c r="AF68" s="12">
        <f t="shared" si="22"/>
        <v>0</v>
      </c>
      <c r="AG68" s="12">
        <f t="shared" si="22"/>
        <v>29952055.795649681</v>
      </c>
      <c r="AH68" s="12">
        <f t="shared" si="22"/>
        <v>0</v>
      </c>
      <c r="AI68" s="12">
        <f t="shared" si="22"/>
        <v>0</v>
      </c>
      <c r="AJ68" s="19">
        <f t="shared" si="23"/>
        <v>29952055.795649681</v>
      </c>
      <c r="AK68" s="12"/>
      <c r="AL68" s="12">
        <f t="shared" si="24"/>
        <v>0</v>
      </c>
      <c r="AM68" s="12">
        <f t="shared" si="24"/>
        <v>30770672.022683892</v>
      </c>
      <c r="AN68" s="12">
        <f t="shared" si="24"/>
        <v>0</v>
      </c>
      <c r="AO68" s="12">
        <f t="shared" si="24"/>
        <v>0</v>
      </c>
      <c r="AP68" s="19">
        <f t="shared" si="25"/>
        <v>30770672.022683892</v>
      </c>
      <c r="AQ68" s="19">
        <f t="shared" si="28"/>
        <v>85945081.517205253</v>
      </c>
      <c r="AR68" s="2"/>
    </row>
    <row r="69" spans="2:44" x14ac:dyDescent="0.25">
      <c r="B69" s="44"/>
      <c r="D69" t="str">
        <f t="shared" si="35"/>
        <v>5.3.5.9</v>
      </c>
      <c r="E69" t="s">
        <v>19</v>
      </c>
      <c r="G69" s="13"/>
      <c r="H69" s="13"/>
      <c r="I69" s="12">
        <f>I14-SUM(I60,I63,I70,I71,I72,I74,I77,I78)</f>
        <v>5803674.7836545557</v>
      </c>
      <c r="J69" s="13"/>
      <c r="K69" s="19">
        <f t="shared" si="33"/>
        <v>5803674.7836545557</v>
      </c>
      <c r="L69" s="12"/>
      <c r="M69" s="13"/>
      <c r="N69" s="13"/>
      <c r="O69" s="12">
        <f>O14-SUM(O60,O63,O70,O71,O72,O74,O77,O78)</f>
        <v>18885282.402290717</v>
      </c>
      <c r="P69" s="13"/>
      <c r="Q69" s="19">
        <f t="shared" si="34"/>
        <v>18885282.402290717</v>
      </c>
      <c r="R69" s="12"/>
      <c r="S69" s="13"/>
      <c r="T69" s="13"/>
      <c r="U69" s="12">
        <f>U14-SUM(U60,U63,U70,U71,U72,U74,U77,U78)</f>
        <v>19451840.874359459</v>
      </c>
      <c r="V69" s="13"/>
      <c r="W69" s="19">
        <f t="shared" si="32"/>
        <v>19451840.874359459</v>
      </c>
      <c r="X69" s="19">
        <f t="shared" si="27"/>
        <v>44140798.060304731</v>
      </c>
      <c r="Z69" s="12">
        <f t="shared" si="20"/>
        <v>0</v>
      </c>
      <c r="AA69" s="12">
        <f t="shared" si="20"/>
        <v>0</v>
      </c>
      <c r="AB69" s="12">
        <f t="shared" si="20"/>
        <v>516627.03657826461</v>
      </c>
      <c r="AC69" s="12">
        <f t="shared" si="20"/>
        <v>0</v>
      </c>
      <c r="AD69" s="19">
        <f t="shared" si="21"/>
        <v>516627.03657826461</v>
      </c>
      <c r="AE69" s="12"/>
      <c r="AF69" s="12">
        <f t="shared" si="22"/>
        <v>0</v>
      </c>
      <c r="AG69" s="12">
        <f t="shared" si="22"/>
        <v>0</v>
      </c>
      <c r="AH69" s="12">
        <f t="shared" si="22"/>
        <v>397403.66436190542</v>
      </c>
      <c r="AI69" s="12">
        <f t="shared" si="22"/>
        <v>0</v>
      </c>
      <c r="AJ69" s="19">
        <f t="shared" si="23"/>
        <v>397403.66436190542</v>
      </c>
      <c r="AK69" s="12"/>
      <c r="AL69" s="12">
        <f t="shared" si="24"/>
        <v>0</v>
      </c>
      <c r="AM69" s="12">
        <f t="shared" si="24"/>
        <v>0</v>
      </c>
      <c r="AN69" s="12">
        <f t="shared" si="24"/>
        <v>404658.74130322103</v>
      </c>
      <c r="AO69" s="12">
        <f t="shared" si="24"/>
        <v>0</v>
      </c>
      <c r="AP69" s="19">
        <f t="shared" si="25"/>
        <v>404658.74130322103</v>
      </c>
      <c r="AQ69" s="19">
        <f t="shared" si="28"/>
        <v>1318689.4422433909</v>
      </c>
      <c r="AR69" s="2"/>
    </row>
    <row r="70" spans="2:44" x14ac:dyDescent="0.25">
      <c r="B70" s="44"/>
      <c r="D70" t="str">
        <f t="shared" si="35"/>
        <v>5.3.5.10</v>
      </c>
      <c r="E70" t="s">
        <v>20</v>
      </c>
      <c r="G70" s="12">
        <f t="shared" ref="G70:J72" si="36">G$14*G27</f>
        <v>0</v>
      </c>
      <c r="H70" s="12">
        <f t="shared" si="36"/>
        <v>285395.45508126583</v>
      </c>
      <c r="I70" s="12">
        <f t="shared" si="36"/>
        <v>0</v>
      </c>
      <c r="J70" s="12">
        <f t="shared" si="36"/>
        <v>0</v>
      </c>
      <c r="K70" s="19">
        <f t="shared" si="33"/>
        <v>285395.45508126583</v>
      </c>
      <c r="L70" s="12"/>
      <c r="M70" s="12">
        <f t="shared" ref="M70:P72" si="37">M$14*M27</f>
        <v>0</v>
      </c>
      <c r="N70" s="12">
        <f t="shared" si="37"/>
        <v>284157.29951153602</v>
      </c>
      <c r="O70" s="12">
        <f t="shared" si="37"/>
        <v>0</v>
      </c>
      <c r="P70" s="12">
        <f t="shared" si="37"/>
        <v>0</v>
      </c>
      <c r="Q70" s="19">
        <f t="shared" si="34"/>
        <v>284157.29951153602</v>
      </c>
      <c r="R70" s="12"/>
      <c r="S70" s="12">
        <f t="shared" ref="S70:V72" si="38">S$14*S27</f>
        <v>0</v>
      </c>
      <c r="T70" s="12">
        <f t="shared" si="38"/>
        <v>282881.99927471427</v>
      </c>
      <c r="U70" s="12">
        <f t="shared" si="38"/>
        <v>0</v>
      </c>
      <c r="V70" s="12">
        <f t="shared" si="38"/>
        <v>0</v>
      </c>
      <c r="W70" s="19">
        <f t="shared" si="32"/>
        <v>282881.99927471427</v>
      </c>
      <c r="X70" s="19">
        <f>SUM(W70,Q70,K70)</f>
        <v>852434.75386751606</v>
      </c>
      <c r="Z70" s="12">
        <f t="shared" si="20"/>
        <v>0</v>
      </c>
      <c r="AA70" s="12">
        <f t="shared" si="20"/>
        <v>0</v>
      </c>
      <c r="AB70" s="12">
        <f t="shared" si="20"/>
        <v>0</v>
      </c>
      <c r="AC70" s="12">
        <f t="shared" si="20"/>
        <v>0</v>
      </c>
      <c r="AD70" s="19">
        <f t="shared" si="21"/>
        <v>0</v>
      </c>
      <c r="AE70" s="12"/>
      <c r="AF70" s="12">
        <f t="shared" si="22"/>
        <v>0</v>
      </c>
      <c r="AG70" s="12">
        <f t="shared" si="22"/>
        <v>0</v>
      </c>
      <c r="AH70" s="12">
        <f t="shared" si="22"/>
        <v>0</v>
      </c>
      <c r="AI70" s="12">
        <f t="shared" si="22"/>
        <v>0</v>
      </c>
      <c r="AJ70" s="19">
        <f t="shared" si="23"/>
        <v>0</v>
      </c>
      <c r="AK70" s="12"/>
      <c r="AL70" s="12">
        <f t="shared" si="24"/>
        <v>0</v>
      </c>
      <c r="AM70" s="12">
        <f t="shared" si="24"/>
        <v>0</v>
      </c>
      <c r="AN70" s="12">
        <f t="shared" si="24"/>
        <v>0</v>
      </c>
      <c r="AO70" s="12">
        <f t="shared" si="24"/>
        <v>0</v>
      </c>
      <c r="AP70" s="19">
        <f t="shared" si="25"/>
        <v>0</v>
      </c>
      <c r="AQ70" s="19">
        <f t="shared" si="28"/>
        <v>0</v>
      </c>
      <c r="AR70" s="2"/>
    </row>
    <row r="71" spans="2:44" x14ac:dyDescent="0.25">
      <c r="B71" s="44"/>
      <c r="D71" t="str">
        <f t="shared" si="35"/>
        <v>5.3.5.11</v>
      </c>
      <c r="E71" t="s">
        <v>21</v>
      </c>
      <c r="G71" s="12">
        <f t="shared" si="36"/>
        <v>61826505.511926994</v>
      </c>
      <c r="H71" s="12">
        <f t="shared" si="36"/>
        <v>0</v>
      </c>
      <c r="I71" s="12">
        <f t="shared" si="36"/>
        <v>19926377.05448661</v>
      </c>
      <c r="J71" s="12">
        <f t="shared" si="36"/>
        <v>69072786.976070896</v>
      </c>
      <c r="K71" s="19">
        <f t="shared" ref="K71" si="39">SUM(G71:J71)</f>
        <v>150825669.54248452</v>
      </c>
      <c r="L71" s="12"/>
      <c r="M71" s="12">
        <f t="shared" si="37"/>
        <v>63681300.677284807</v>
      </c>
      <c r="N71" s="12">
        <f t="shared" si="37"/>
        <v>0</v>
      </c>
      <c r="O71" s="12">
        <f t="shared" si="37"/>
        <v>20524168.366121206</v>
      </c>
      <c r="P71" s="12">
        <f t="shared" si="37"/>
        <v>70783769.651589751</v>
      </c>
      <c r="Q71" s="19">
        <f t="shared" ref="Q71" si="40">SUM(M71:P71)</f>
        <v>154989238.69499576</v>
      </c>
      <c r="R71" s="12"/>
      <c r="S71" s="12">
        <f t="shared" si="38"/>
        <v>65591739.697603367</v>
      </c>
      <c r="T71" s="12">
        <f t="shared" si="38"/>
        <v>0</v>
      </c>
      <c r="U71" s="12">
        <f t="shared" si="38"/>
        <v>21139893.417104851</v>
      </c>
      <c r="V71" s="12">
        <f t="shared" si="38"/>
        <v>72537051.78403011</v>
      </c>
      <c r="W71" s="19">
        <f t="shared" ref="W71" si="41">SUM(S71:V71)</f>
        <v>159268684.89873832</v>
      </c>
      <c r="X71" s="19">
        <f t="shared" si="27"/>
        <v>465083593.13621861</v>
      </c>
      <c r="Z71" s="12">
        <f t="shared" si="20"/>
        <v>0</v>
      </c>
      <c r="AA71" s="12">
        <f t="shared" si="20"/>
        <v>0</v>
      </c>
      <c r="AB71" s="12">
        <f t="shared" si="20"/>
        <v>0</v>
      </c>
      <c r="AC71" s="12">
        <f t="shared" si="20"/>
        <v>0</v>
      </c>
      <c r="AD71" s="19">
        <f t="shared" si="21"/>
        <v>0</v>
      </c>
      <c r="AE71" s="12"/>
      <c r="AF71" s="12">
        <f t="shared" si="22"/>
        <v>0</v>
      </c>
      <c r="AG71" s="12">
        <f t="shared" si="22"/>
        <v>0</v>
      </c>
      <c r="AH71" s="12">
        <f t="shared" si="22"/>
        <v>0</v>
      </c>
      <c r="AI71" s="12">
        <f t="shared" si="22"/>
        <v>0</v>
      </c>
      <c r="AJ71" s="19">
        <f t="shared" si="23"/>
        <v>0</v>
      </c>
      <c r="AK71" s="12"/>
      <c r="AL71" s="12">
        <f t="shared" si="24"/>
        <v>0</v>
      </c>
      <c r="AM71" s="12">
        <f t="shared" si="24"/>
        <v>0</v>
      </c>
      <c r="AN71" s="12">
        <f t="shared" si="24"/>
        <v>0</v>
      </c>
      <c r="AO71" s="12">
        <f t="shared" si="24"/>
        <v>0</v>
      </c>
      <c r="AP71" s="19">
        <f t="shared" si="25"/>
        <v>0</v>
      </c>
      <c r="AQ71" s="19">
        <f t="shared" si="28"/>
        <v>0</v>
      </c>
      <c r="AR71" s="2"/>
    </row>
    <row r="72" spans="2:44" x14ac:dyDescent="0.25">
      <c r="B72" s="44"/>
      <c r="D72" t="str">
        <f t="shared" si="35"/>
        <v>5.3.5.12</v>
      </c>
      <c r="E72" t="s">
        <v>22</v>
      </c>
      <c r="G72" s="12">
        <f t="shared" si="36"/>
        <v>0</v>
      </c>
      <c r="H72" s="12">
        <f t="shared" si="36"/>
        <v>17325077.617584992</v>
      </c>
      <c r="I72" s="12">
        <f t="shared" si="36"/>
        <v>0</v>
      </c>
      <c r="J72" s="12">
        <f t="shared" si="36"/>
        <v>30448046.675098043</v>
      </c>
      <c r="K72" s="19">
        <f t="shared" ref="K72:K73" si="42">SUM(G72:J72)</f>
        <v>47773124.292683035</v>
      </c>
      <c r="L72" s="12"/>
      <c r="M72" s="12">
        <f t="shared" si="37"/>
        <v>0</v>
      </c>
      <c r="N72" s="12">
        <f t="shared" si="37"/>
        <v>17249914.748077817</v>
      </c>
      <c r="O72" s="12">
        <f t="shared" si="37"/>
        <v>0</v>
      </c>
      <c r="P72" s="12">
        <f t="shared" si="37"/>
        <v>31202266.71811628</v>
      </c>
      <c r="Q72" s="19">
        <f t="shared" ref="Q72:Q73" si="43">SUM(M72:P72)</f>
        <v>48452181.466194093</v>
      </c>
      <c r="R72" s="12"/>
      <c r="S72" s="12">
        <f t="shared" si="38"/>
        <v>0</v>
      </c>
      <c r="T72" s="12">
        <f t="shared" si="38"/>
        <v>17172496.992485423</v>
      </c>
      <c r="U72" s="12">
        <f t="shared" si="38"/>
        <v>0</v>
      </c>
      <c r="V72" s="12">
        <f t="shared" si="38"/>
        <v>31975132.828494217</v>
      </c>
      <c r="W72" s="19">
        <f t="shared" ref="W72:W73" si="44">SUM(S72:V72)</f>
        <v>49147629.82097964</v>
      </c>
      <c r="X72" s="19">
        <f t="shared" si="27"/>
        <v>145372935.57985675</v>
      </c>
      <c r="Z72" s="12">
        <f t="shared" si="20"/>
        <v>0</v>
      </c>
      <c r="AA72" s="12">
        <f t="shared" si="20"/>
        <v>0</v>
      </c>
      <c r="AB72" s="12">
        <f t="shared" si="20"/>
        <v>0</v>
      </c>
      <c r="AC72" s="12">
        <f t="shared" si="20"/>
        <v>0</v>
      </c>
      <c r="AD72" s="19">
        <f t="shared" si="21"/>
        <v>0</v>
      </c>
      <c r="AE72" s="12"/>
      <c r="AF72" s="12">
        <f t="shared" si="22"/>
        <v>0</v>
      </c>
      <c r="AG72" s="12">
        <f t="shared" si="22"/>
        <v>0</v>
      </c>
      <c r="AH72" s="12">
        <f t="shared" si="22"/>
        <v>0</v>
      </c>
      <c r="AI72" s="12">
        <f t="shared" si="22"/>
        <v>0</v>
      </c>
      <c r="AJ72" s="19">
        <f t="shared" si="23"/>
        <v>0</v>
      </c>
      <c r="AK72" s="12"/>
      <c r="AL72" s="12">
        <f t="shared" si="24"/>
        <v>0</v>
      </c>
      <c r="AM72" s="12">
        <f t="shared" si="24"/>
        <v>0</v>
      </c>
      <c r="AN72" s="12">
        <f t="shared" si="24"/>
        <v>0</v>
      </c>
      <c r="AO72" s="12">
        <f t="shared" si="24"/>
        <v>0</v>
      </c>
      <c r="AP72" s="19">
        <f t="shared" si="25"/>
        <v>0</v>
      </c>
      <c r="AQ72" s="19">
        <f t="shared" si="28"/>
        <v>0</v>
      </c>
      <c r="AR72" s="2"/>
    </row>
    <row r="73" spans="2:44" x14ac:dyDescent="0.25">
      <c r="B73" s="44"/>
      <c r="D73" t="str">
        <f t="shared" si="35"/>
        <v>5.3.5.13</v>
      </c>
      <c r="E73" t="s">
        <v>23</v>
      </c>
      <c r="G73" s="12">
        <f>G8*0.65</f>
        <v>3510000</v>
      </c>
      <c r="H73" s="12">
        <f>H8*0.65</f>
        <v>566800</v>
      </c>
      <c r="I73" s="12">
        <f>I8*0.65</f>
        <v>642200</v>
      </c>
      <c r="J73" s="12">
        <f>J8*0.65</f>
        <v>8733400</v>
      </c>
      <c r="K73" s="19">
        <f t="shared" si="42"/>
        <v>13452400</v>
      </c>
      <c r="L73" s="12"/>
      <c r="M73" s="12">
        <f>M8*0.65</f>
        <v>3615300</v>
      </c>
      <c r="N73" s="12">
        <f>N8*0.65</f>
        <v>583804</v>
      </c>
      <c r="O73" s="12">
        <f>O8*0.65</f>
        <v>661466</v>
      </c>
      <c r="P73" s="12">
        <f>P8*0.65</f>
        <v>8995402</v>
      </c>
      <c r="Q73" s="19">
        <f t="shared" si="43"/>
        <v>13855972</v>
      </c>
      <c r="R73" s="12"/>
      <c r="S73" s="12">
        <f>S8*0.65</f>
        <v>3723759.0000000009</v>
      </c>
      <c r="T73" s="12">
        <f>T8*0.65</f>
        <v>601318.12</v>
      </c>
      <c r="U73" s="12">
        <f>U8*0.65</f>
        <v>681309.9800000001</v>
      </c>
      <c r="V73" s="12">
        <f>V8*0.65</f>
        <v>9265264.0599999987</v>
      </c>
      <c r="W73" s="19">
        <f t="shared" si="44"/>
        <v>14271651.16</v>
      </c>
      <c r="X73" s="19">
        <f t="shared" si="27"/>
        <v>41580023.159999996</v>
      </c>
      <c r="Z73" s="12">
        <f t="shared" si="20"/>
        <v>10337738.336565562</v>
      </c>
      <c r="AA73" s="12">
        <f t="shared" si="20"/>
        <v>467233.83063728915</v>
      </c>
      <c r="AB73" s="12">
        <f t="shared" si="20"/>
        <v>452879.04663488985</v>
      </c>
      <c r="AC73" s="12">
        <f t="shared" si="20"/>
        <v>436666.32187932875</v>
      </c>
      <c r="AD73" s="19">
        <f t="shared" si="21"/>
        <v>11694517.53571707</v>
      </c>
      <c r="AE73" s="12"/>
      <c r="AF73" s="12">
        <f t="shared" si="22"/>
        <v>9377020.6283849254</v>
      </c>
      <c r="AG73" s="12">
        <f t="shared" si="22"/>
        <v>554849.63584065775</v>
      </c>
      <c r="AH73" s="12">
        <f t="shared" si="22"/>
        <v>348366.96475943463</v>
      </c>
      <c r="AI73" s="12">
        <f t="shared" si="22"/>
        <v>514271.41763631406</v>
      </c>
      <c r="AJ73" s="19">
        <f t="shared" si="23"/>
        <v>10794508.646621333</v>
      </c>
      <c r="AK73" s="12"/>
      <c r="AL73" s="12">
        <f t="shared" si="24"/>
        <v>8558912.287369024</v>
      </c>
      <c r="AM73" s="12">
        <f t="shared" si="24"/>
        <v>570014.16807050072</v>
      </c>
      <c r="AN73" s="12">
        <f t="shared" si="24"/>
        <v>354726.81837880297</v>
      </c>
      <c r="AO73" s="12">
        <f t="shared" si="24"/>
        <v>533927.68258032179</v>
      </c>
      <c r="AP73" s="19">
        <f t="shared" si="25"/>
        <v>10017580.956398649</v>
      </c>
      <c r="AQ73" s="19">
        <f t="shared" si="28"/>
        <v>32506607.138737053</v>
      </c>
      <c r="AR73" s="2"/>
    </row>
    <row r="74" spans="2:44" x14ac:dyDescent="0.25">
      <c r="B74" s="44"/>
      <c r="D74" t="str">
        <f t="shared" si="35"/>
        <v>5.3.5.14</v>
      </c>
      <c r="E74" t="s">
        <v>24</v>
      </c>
      <c r="G74" s="12">
        <f>G$14*G31</f>
        <v>4219135.8228566861</v>
      </c>
      <c r="H74" s="12">
        <f>H$14*H31</f>
        <v>1657872.4262282406</v>
      </c>
      <c r="I74" s="12">
        <f>I$14*I31</f>
        <v>0</v>
      </c>
      <c r="J74" s="12">
        <f>J$14*J31</f>
        <v>0</v>
      </c>
      <c r="K74" s="19">
        <f t="shared" ref="K74:K77" si="45">SUM(G74:J74)</f>
        <v>5877008.2490849271</v>
      </c>
      <c r="L74" s="12"/>
      <c r="M74" s="12">
        <f>M$14*M31</f>
        <v>4345709.8975423863</v>
      </c>
      <c r="N74" s="12">
        <f>N$14*N31</f>
        <v>1650679.9361521408</v>
      </c>
      <c r="O74" s="12">
        <f>O$14*O31</f>
        <v>0</v>
      </c>
      <c r="P74" s="12">
        <f>P$14*P31</f>
        <v>0</v>
      </c>
      <c r="Q74" s="19">
        <f t="shared" ref="Q74:Q77" si="46">SUM(M74:P74)</f>
        <v>5996389.8336945269</v>
      </c>
      <c r="R74" s="12"/>
      <c r="S74" s="12">
        <f>S$14*S31</f>
        <v>4476081.1944686593</v>
      </c>
      <c r="T74" s="12">
        <f>T$14*T31</f>
        <v>1643271.671373758</v>
      </c>
      <c r="U74" s="12">
        <f>U$14*U31</f>
        <v>0</v>
      </c>
      <c r="V74" s="12">
        <f>V$14*V31</f>
        <v>0</v>
      </c>
      <c r="W74" s="19">
        <f t="shared" ref="W74:W77" si="47">SUM(S74:V74)</f>
        <v>6119352.8658424169</v>
      </c>
      <c r="X74" s="19">
        <f t="shared" si="27"/>
        <v>17992750.948621869</v>
      </c>
      <c r="Z74" s="12">
        <f t="shared" si="20"/>
        <v>14395.471046887207</v>
      </c>
      <c r="AA74" s="12">
        <f t="shared" si="20"/>
        <v>0</v>
      </c>
      <c r="AB74" s="12">
        <f t="shared" si="20"/>
        <v>0</v>
      </c>
      <c r="AC74" s="12">
        <f t="shared" si="20"/>
        <v>0</v>
      </c>
      <c r="AD74" s="19">
        <f t="shared" si="21"/>
        <v>14395.471046887207</v>
      </c>
      <c r="AE74" s="12"/>
      <c r="AF74" s="12">
        <f t="shared" si="22"/>
        <v>13057.655801222862</v>
      </c>
      <c r="AG74" s="12">
        <f t="shared" si="22"/>
        <v>0</v>
      </c>
      <c r="AH74" s="12">
        <f t="shared" si="22"/>
        <v>0</v>
      </c>
      <c r="AI74" s="12">
        <f t="shared" si="22"/>
        <v>0</v>
      </c>
      <c r="AJ74" s="19">
        <f t="shared" si="23"/>
        <v>13057.655801222862</v>
      </c>
      <c r="AK74" s="12"/>
      <c r="AL74" s="12">
        <f t="shared" si="24"/>
        <v>11918.426450190173</v>
      </c>
      <c r="AM74" s="12">
        <f t="shared" si="24"/>
        <v>0</v>
      </c>
      <c r="AN74" s="12">
        <f t="shared" si="24"/>
        <v>0</v>
      </c>
      <c r="AO74" s="12">
        <f t="shared" si="24"/>
        <v>0</v>
      </c>
      <c r="AP74" s="19">
        <f t="shared" si="25"/>
        <v>11918.426450190173</v>
      </c>
      <c r="AQ74" s="19">
        <f t="shared" si="28"/>
        <v>39371.553298300241</v>
      </c>
      <c r="AR74" s="2"/>
    </row>
    <row r="75" spans="2:44" x14ac:dyDescent="0.25">
      <c r="B75" s="44"/>
      <c r="D75" t="str">
        <f t="shared" si="35"/>
        <v>5.3.5.15</v>
      </c>
      <c r="E75" t="s">
        <v>25</v>
      </c>
      <c r="G75" s="13"/>
      <c r="H75" s="13"/>
      <c r="I75" s="13"/>
      <c r="J75" s="12">
        <f>J14-SUM(J60,J63,J70,J71,J72,J74,J77,J78)</f>
        <v>98545284.875440478</v>
      </c>
      <c r="K75" s="19">
        <f t="shared" si="45"/>
        <v>98545284.875440478</v>
      </c>
      <c r="L75" s="12"/>
      <c r="M75" s="13"/>
      <c r="N75" s="13"/>
      <c r="O75" s="13"/>
      <c r="P75" s="12">
        <f>P14-SUM(P60,P63,P70,P71,P72,P74,P77,P78)</f>
        <v>100986322.54827046</v>
      </c>
      <c r="Q75" s="19">
        <f t="shared" si="46"/>
        <v>100986322.54827046</v>
      </c>
      <c r="R75" s="12"/>
      <c r="S75" s="13"/>
      <c r="T75" s="13"/>
      <c r="U75" s="13"/>
      <c r="V75" s="12">
        <f>V14-SUM(V60,V63,V70,V71,V72,V74,V77,V78)</f>
        <v>103487708.32944953</v>
      </c>
      <c r="W75" s="19">
        <f t="shared" si="47"/>
        <v>103487708.32944953</v>
      </c>
      <c r="X75" s="19">
        <f t="shared" si="27"/>
        <v>303019315.75316048</v>
      </c>
      <c r="Z75" s="12">
        <f t="shared" si="20"/>
        <v>0</v>
      </c>
      <c r="AA75" s="12">
        <f t="shared" si="20"/>
        <v>0</v>
      </c>
      <c r="AB75" s="12">
        <f t="shared" si="20"/>
        <v>0</v>
      </c>
      <c r="AC75" s="12">
        <f t="shared" si="20"/>
        <v>115876613.37252887</v>
      </c>
      <c r="AD75" s="19">
        <f t="shared" si="21"/>
        <v>115876613.37252887</v>
      </c>
      <c r="AE75" s="12"/>
      <c r="AF75" s="12">
        <f t="shared" si="22"/>
        <v>0</v>
      </c>
      <c r="AG75" s="12">
        <f t="shared" si="22"/>
        <v>0</v>
      </c>
      <c r="AH75" s="12">
        <f t="shared" si="22"/>
        <v>0</v>
      </c>
      <c r="AI75" s="12">
        <f t="shared" si="22"/>
        <v>136470405.99218354</v>
      </c>
      <c r="AJ75" s="19">
        <f t="shared" si="23"/>
        <v>136470405.99218354</v>
      </c>
      <c r="AK75" s="12"/>
      <c r="AL75" s="12">
        <f t="shared" si="24"/>
        <v>0</v>
      </c>
      <c r="AM75" s="12">
        <f t="shared" si="24"/>
        <v>0</v>
      </c>
      <c r="AN75" s="12">
        <f t="shared" si="24"/>
        <v>0</v>
      </c>
      <c r="AO75" s="12">
        <f t="shared" si="24"/>
        <v>141686520.21748486</v>
      </c>
      <c r="AP75" s="19">
        <f t="shared" si="25"/>
        <v>141686520.21748486</v>
      </c>
      <c r="AQ75" s="19">
        <f t="shared" si="28"/>
        <v>394033539.58219725</v>
      </c>
      <c r="AR75" s="2"/>
    </row>
    <row r="76" spans="2:44" x14ac:dyDescent="0.25">
      <c r="B76" s="44"/>
      <c r="D76" t="str">
        <f t="shared" si="35"/>
        <v>5.3.5.16</v>
      </c>
      <c r="E76" t="s">
        <v>34</v>
      </c>
      <c r="G76" s="13"/>
      <c r="H76" s="13"/>
      <c r="I76" s="13"/>
      <c r="J76" s="13"/>
      <c r="K76" s="19">
        <f t="shared" si="45"/>
        <v>0</v>
      </c>
      <c r="L76" s="12"/>
      <c r="M76" s="13"/>
      <c r="N76" s="13"/>
      <c r="O76" s="13"/>
      <c r="P76" s="13"/>
      <c r="Q76" s="19">
        <f t="shared" si="46"/>
        <v>0</v>
      </c>
      <c r="R76" s="12"/>
      <c r="S76" s="13"/>
      <c r="T76" s="13"/>
      <c r="U76" s="13"/>
      <c r="V76" s="13"/>
      <c r="W76" s="19">
        <f t="shared" si="47"/>
        <v>0</v>
      </c>
      <c r="X76" s="19">
        <f t="shared" si="27"/>
        <v>0</v>
      </c>
      <c r="Z76" s="12">
        <f t="shared" si="20"/>
        <v>0</v>
      </c>
      <c r="AA76" s="12">
        <f t="shared" si="20"/>
        <v>0</v>
      </c>
      <c r="AB76" s="12">
        <f t="shared" si="20"/>
        <v>0</v>
      </c>
      <c r="AC76" s="12">
        <f t="shared" si="20"/>
        <v>0</v>
      </c>
      <c r="AD76" s="19">
        <f t="shared" si="21"/>
        <v>0</v>
      </c>
      <c r="AE76" s="12"/>
      <c r="AF76" s="12">
        <f t="shared" si="22"/>
        <v>0</v>
      </c>
      <c r="AG76" s="12">
        <f t="shared" si="22"/>
        <v>0</v>
      </c>
      <c r="AH76" s="12">
        <f t="shared" si="22"/>
        <v>0</v>
      </c>
      <c r="AI76" s="12">
        <f t="shared" si="22"/>
        <v>0</v>
      </c>
      <c r="AJ76" s="19">
        <f t="shared" si="23"/>
        <v>0</v>
      </c>
      <c r="AK76" s="12"/>
      <c r="AL76" s="12">
        <f t="shared" si="24"/>
        <v>0</v>
      </c>
      <c r="AM76" s="12">
        <f t="shared" si="24"/>
        <v>0</v>
      </c>
      <c r="AN76" s="12">
        <f t="shared" si="24"/>
        <v>0</v>
      </c>
      <c r="AO76" s="12">
        <f t="shared" si="24"/>
        <v>0</v>
      </c>
      <c r="AP76" s="19">
        <f t="shared" si="25"/>
        <v>0</v>
      </c>
      <c r="AQ76" s="19">
        <f t="shared" si="28"/>
        <v>0</v>
      </c>
      <c r="AR76" s="2"/>
    </row>
    <row r="77" spans="2:44" x14ac:dyDescent="0.25">
      <c r="B77" s="44"/>
      <c r="D77" t="str">
        <f t="shared" si="35"/>
        <v>5.3.5.19</v>
      </c>
      <c r="E77" t="s">
        <v>26</v>
      </c>
      <c r="G77" s="12">
        <f t="shared" ref="G77:J78" si="48">G$14*G34</f>
        <v>4355772.2707381938</v>
      </c>
      <c r="H77" s="12">
        <f t="shared" si="48"/>
        <v>0</v>
      </c>
      <c r="I77" s="12">
        <f t="shared" si="48"/>
        <v>0</v>
      </c>
      <c r="J77" s="12">
        <f t="shared" si="48"/>
        <v>3591466.692532876</v>
      </c>
      <c r="K77" s="19">
        <f t="shared" si="45"/>
        <v>7947238.9632710703</v>
      </c>
      <c r="L77" s="12"/>
      <c r="M77" s="12">
        <f t="shared" ref="M77:P78" si="49">M$14*M34</f>
        <v>4486445.43886034</v>
      </c>
      <c r="N77" s="12">
        <f t="shared" si="49"/>
        <v>0</v>
      </c>
      <c r="O77" s="12">
        <f t="shared" si="49"/>
        <v>0</v>
      </c>
      <c r="P77" s="12">
        <f t="shared" si="49"/>
        <v>3680429.9088680665</v>
      </c>
      <c r="Q77" s="19">
        <f t="shared" si="46"/>
        <v>8166875.347728407</v>
      </c>
      <c r="R77" s="12"/>
      <c r="S77" s="12">
        <f t="shared" ref="S77:V78" si="50">S$14*S34</f>
        <v>4621038.8020261507</v>
      </c>
      <c r="T77" s="12">
        <f t="shared" si="50"/>
        <v>0</v>
      </c>
      <c r="U77" s="12">
        <f t="shared" si="50"/>
        <v>0</v>
      </c>
      <c r="V77" s="12">
        <f t="shared" si="50"/>
        <v>3771592.5020822943</v>
      </c>
      <c r="W77" s="19">
        <f t="shared" si="47"/>
        <v>8392631.3041084446</v>
      </c>
      <c r="X77" s="19">
        <f t="shared" si="27"/>
        <v>24506745.615107924</v>
      </c>
      <c r="Z77" s="12">
        <f t="shared" si="20"/>
        <v>2350244.5590218781</v>
      </c>
      <c r="AA77" s="12">
        <f t="shared" si="20"/>
        <v>0</v>
      </c>
      <c r="AB77" s="12">
        <f t="shared" si="20"/>
        <v>0</v>
      </c>
      <c r="AC77" s="12">
        <f t="shared" si="20"/>
        <v>5041764.6083912617</v>
      </c>
      <c r="AD77" s="19">
        <f t="shared" si="21"/>
        <v>7392009.1674131397</v>
      </c>
      <c r="AE77" s="12"/>
      <c r="AF77" s="12">
        <f t="shared" si="22"/>
        <v>2131829.12878981</v>
      </c>
      <c r="AG77" s="12">
        <f t="shared" si="22"/>
        <v>0</v>
      </c>
      <c r="AH77" s="12">
        <f t="shared" si="22"/>
        <v>0</v>
      </c>
      <c r="AI77" s="12">
        <f t="shared" si="22"/>
        <v>5937795.755319301</v>
      </c>
      <c r="AJ77" s="19">
        <f t="shared" si="23"/>
        <v>8069624.8841091115</v>
      </c>
      <c r="AK77" s="12"/>
      <c r="AL77" s="12">
        <f t="shared" si="24"/>
        <v>1945835.3829080756</v>
      </c>
      <c r="AM77" s="12">
        <f t="shared" si="24"/>
        <v>0</v>
      </c>
      <c r="AN77" s="12">
        <f t="shared" si="24"/>
        <v>0</v>
      </c>
      <c r="AO77" s="12">
        <f t="shared" si="24"/>
        <v>6164747.6771010011</v>
      </c>
      <c r="AP77" s="19">
        <f t="shared" si="25"/>
        <v>8110583.0600090772</v>
      </c>
      <c r="AQ77" s="19">
        <f t="shared" si="28"/>
        <v>23572217.111531328</v>
      </c>
      <c r="AR77" s="2"/>
    </row>
    <row r="78" spans="2:44" x14ac:dyDescent="0.25">
      <c r="B78" s="44"/>
      <c r="D78" t="str">
        <f t="shared" si="35"/>
        <v>5.3.5.20</v>
      </c>
      <c r="E78" t="s">
        <v>27</v>
      </c>
      <c r="G78" s="12">
        <f t="shared" si="48"/>
        <v>293499620.32650423</v>
      </c>
      <c r="H78" s="12">
        <f t="shared" si="48"/>
        <v>62153937.54632733</v>
      </c>
      <c r="I78" s="12">
        <f t="shared" si="48"/>
        <v>98816320.771649733</v>
      </c>
      <c r="J78" s="12">
        <f t="shared" si="48"/>
        <v>243045925.96014509</v>
      </c>
      <c r="K78" s="19">
        <f t="shared" ref="K78" si="51">SUM(G78:J78)</f>
        <v>697515804.60462642</v>
      </c>
      <c r="L78" s="12"/>
      <c r="M78" s="12">
        <f t="shared" si="49"/>
        <v>302304608.93629938</v>
      </c>
      <c r="N78" s="12">
        <f t="shared" si="49"/>
        <v>61884289.790613383</v>
      </c>
      <c r="O78" s="12">
        <f t="shared" si="49"/>
        <v>88873313.019672692</v>
      </c>
      <c r="P78" s="12">
        <f t="shared" si="49"/>
        <v>249066348.57342851</v>
      </c>
      <c r="Q78" s="19">
        <f t="shared" ref="Q78" si="52">SUM(M78:P78)</f>
        <v>702128560.320014</v>
      </c>
      <c r="R78" s="12"/>
      <c r="S78" s="12">
        <f t="shared" si="50"/>
        <v>311373747.20438844</v>
      </c>
      <c r="T78" s="12">
        <f t="shared" si="50"/>
        <v>61606552.602228008</v>
      </c>
      <c r="U78" s="12">
        <f t="shared" si="50"/>
        <v>91539512.410262898</v>
      </c>
      <c r="V78" s="12">
        <f t="shared" si="50"/>
        <v>255235609.98597249</v>
      </c>
      <c r="W78" s="19">
        <f t="shared" ref="W78" si="53">SUM(S78:V78)</f>
        <v>719755422.20285177</v>
      </c>
      <c r="X78" s="19">
        <f t="shared" si="27"/>
        <v>2119399787.1274922</v>
      </c>
      <c r="Z78" s="12">
        <f t="shared" si="20"/>
        <v>0</v>
      </c>
      <c r="AA78" s="12">
        <f t="shared" si="20"/>
        <v>0</v>
      </c>
      <c r="AB78" s="12">
        <f t="shared" si="20"/>
        <v>0</v>
      </c>
      <c r="AC78" s="12">
        <f t="shared" si="20"/>
        <v>0</v>
      </c>
      <c r="AD78" s="19">
        <f t="shared" si="21"/>
        <v>0</v>
      </c>
      <c r="AE78" s="1"/>
      <c r="AF78" s="12">
        <f t="shared" si="22"/>
        <v>0</v>
      </c>
      <c r="AG78" s="12">
        <f t="shared" si="22"/>
        <v>0</v>
      </c>
      <c r="AH78" s="12">
        <f t="shared" si="22"/>
        <v>0</v>
      </c>
      <c r="AI78" s="12">
        <f t="shared" si="22"/>
        <v>0</v>
      </c>
      <c r="AJ78" s="19">
        <f t="shared" si="23"/>
        <v>0</v>
      </c>
      <c r="AK78" s="1"/>
      <c r="AL78" s="12">
        <f t="shared" si="24"/>
        <v>0</v>
      </c>
      <c r="AM78" s="12">
        <f t="shared" si="24"/>
        <v>0</v>
      </c>
      <c r="AN78" s="12">
        <f t="shared" si="24"/>
        <v>0</v>
      </c>
      <c r="AO78" s="12">
        <f t="shared" si="24"/>
        <v>0</v>
      </c>
      <c r="AP78" s="19">
        <f t="shared" si="25"/>
        <v>0</v>
      </c>
      <c r="AQ78" s="19">
        <f t="shared" si="28"/>
        <v>0</v>
      </c>
      <c r="AR78" s="2"/>
    </row>
    <row r="79" spans="2:44" x14ac:dyDescent="0.25">
      <c r="D79" s="42" t="s">
        <v>35</v>
      </c>
      <c r="E79" s="42" t="s">
        <v>35</v>
      </c>
      <c r="F79" s="42"/>
      <c r="G79" s="43">
        <f>SUM(G60:G78)</f>
        <v>566385323.1112119</v>
      </c>
      <c r="H79" s="43">
        <f>SUM(H60:H78)</f>
        <v>147884129.9296</v>
      </c>
      <c r="I79" s="43">
        <f>SUM(I60:I78)</f>
        <v>128544030.42757988</v>
      </c>
      <c r="J79" s="43">
        <f>SUM(J60:J78)</f>
        <v>494627388.50441694</v>
      </c>
      <c r="K79" s="43">
        <f>SUM(K60:K78)</f>
        <v>1337440871.9728088</v>
      </c>
      <c r="L79" s="43"/>
      <c r="M79" s="43">
        <f>SUM(M60:M78)</f>
        <v>583376882.80454826</v>
      </c>
      <c r="N79" s="43">
        <f>SUM(N60:N78)</f>
        <v>147884129.9296</v>
      </c>
      <c r="O79" s="43">
        <f>SUM(O60:O78)</f>
        <v>132400351.34040727</v>
      </c>
      <c r="P79" s="43">
        <f>SUM(P60:P78)</f>
        <v>506993073.21702719</v>
      </c>
      <c r="Q79" s="43">
        <f>SUM(Q60:Q78)</f>
        <v>1370654437.2915828</v>
      </c>
      <c r="R79" s="43"/>
      <c r="S79" s="43">
        <f t="shared" ref="S79:X79" si="54">SUM(S60:S78)</f>
        <v>600878189.28868484</v>
      </c>
      <c r="T79" s="43">
        <f t="shared" si="54"/>
        <v>147884129.9296</v>
      </c>
      <c r="U79" s="43">
        <f t="shared" si="54"/>
        <v>136372361.88061953</v>
      </c>
      <c r="V79" s="43">
        <f t="shared" si="54"/>
        <v>519667900.04745281</v>
      </c>
      <c r="W79" s="43">
        <f t="shared" si="54"/>
        <v>1404802581.1463573</v>
      </c>
      <c r="X79" s="43">
        <f t="shared" si="54"/>
        <v>4112897890.4107494</v>
      </c>
      <c r="Y79" s="43"/>
      <c r="Z79" s="43">
        <f>SUM(Z60:Z78)</f>
        <v>736319975.06000042</v>
      </c>
      <c r="AA79" s="43">
        <f>SUM(AA60:AA78)</f>
        <v>120610944.27</v>
      </c>
      <c r="AB79" s="43">
        <f>SUM(AB60:AB78)</f>
        <v>87805156.599999994</v>
      </c>
      <c r="AC79" s="43">
        <f>SUM(AC60:AC78)</f>
        <v>454705357.54999983</v>
      </c>
      <c r="AD79" s="43">
        <f>SUM(AD60:AD78)</f>
        <v>1399441433.48</v>
      </c>
      <c r="AE79" s="43"/>
      <c r="AF79" s="43">
        <f>SUM(AF60:AF78)</f>
        <v>667891503.00000024</v>
      </c>
      <c r="AG79" s="43">
        <f>SUM(AG60:AG78)</f>
        <v>143227938.81455404</v>
      </c>
      <c r="AH79" s="43">
        <f>SUM(AH60:AH78)</f>
        <v>67542131</v>
      </c>
      <c r="AI79" s="43">
        <f>SUM(AI60:AI78)</f>
        <v>535516381.99999982</v>
      </c>
      <c r="AJ79" s="43">
        <f>SUM(AJ60:AJ78)</f>
        <v>1414177954.8145542</v>
      </c>
      <c r="AK79" s="43"/>
      <c r="AL79" s="43">
        <f t="shared" ref="AL79:AQ79" si="55">SUM(AL60:AL78)</f>
        <v>609620584.00000024</v>
      </c>
      <c r="AM79" s="43">
        <f t="shared" si="55"/>
        <v>147142485.30439085</v>
      </c>
      <c r="AN79" s="43">
        <f t="shared" si="55"/>
        <v>68775193.000000015</v>
      </c>
      <c r="AO79" s="43">
        <f t="shared" si="55"/>
        <v>555984662.99999976</v>
      </c>
      <c r="AP79" s="43">
        <f t="shared" si="55"/>
        <v>1381522925.3043909</v>
      </c>
      <c r="AQ79" s="43">
        <f t="shared" si="55"/>
        <v>4195142313.5989456</v>
      </c>
      <c r="AR79" s="2"/>
    </row>
  </sheetData>
  <mergeCells count="11">
    <mergeCell ref="B17:B35"/>
    <mergeCell ref="B39:B57"/>
    <mergeCell ref="B60:B78"/>
    <mergeCell ref="Z2:AP2"/>
    <mergeCell ref="Z4:AD4"/>
    <mergeCell ref="AF4:AJ4"/>
    <mergeCell ref="AL4:AP4"/>
    <mergeCell ref="G4:K4"/>
    <mergeCell ref="M4:Q4"/>
    <mergeCell ref="S4:W4"/>
    <mergeCell ref="G2:W2"/>
  </mergeCells>
  <pageMargins left="0.7" right="0.7" top="0.75" bottom="0.75" header="0.3" footer="0.3"/>
  <pageSetup orientation="portrait" r:id="rId1"/>
  <headerFooter>
    <oddHeader>&amp;RWildfireMitigationPlans_DR_WSD_010-Q19Atch01</oddHead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8678F0-B4C7-4C92-B2FF-60F365EA153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B1D53F8-BDDA-4BBF-9D98-6E599E61EC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DE95A3F-C7B6-46F1-9763-D3BBE6F65E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Wong, Christopher</dc:creator>
  <cp:lastModifiedBy>Storer, Taylor</cp:lastModifiedBy>
  <dcterms:created xsi:type="dcterms:W3CDTF">2021-03-16T17:22:12Z</dcterms:created>
  <dcterms:modified xsi:type="dcterms:W3CDTF">2021-03-19T00:22:42Z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